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שיתוף טבלאות\אתר אינטרנט\כרמי - אתר אינטרנט החל מ-5.2019\תקיית אינטרנט\"/>
    </mc:Choice>
  </mc:AlternateContent>
  <bookViews>
    <workbookView xWindow="0" yWindow="0" windowWidth="28800" windowHeight="12330"/>
  </bookViews>
  <sheets>
    <sheet name="פרסום תשואה 31.3.2018" sheetId="2" r:id="rId1"/>
  </sheets>
  <definedNames>
    <definedName name="_xlnm.Print_Area" localSheetId="0">'פרסום תשואה 31.3.2018'!$A$1:$Y$49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I41" i="2" l="1"/>
  <c r="D39" i="2"/>
  <c r="D16" i="2"/>
  <c r="D17" i="2" l="1"/>
  <c r="B17" i="2"/>
  <c r="B16" i="2"/>
  <c r="F49" i="2"/>
  <c r="D49" i="2"/>
  <c r="B49" i="2"/>
  <c r="F26" i="2"/>
  <c r="F18" i="2"/>
  <c r="C48" i="2" l="1"/>
  <c r="C47" i="2"/>
  <c r="X45" i="2"/>
  <c r="X49" i="2"/>
  <c r="X26" i="2" l="1"/>
  <c r="Y26" i="2" s="1"/>
  <c r="V26" i="2"/>
  <c r="W26" i="2" s="1"/>
  <c r="T26" i="2"/>
  <c r="U26" i="2" s="1"/>
  <c r="X22" i="2"/>
  <c r="Y22" i="2" s="1"/>
  <c r="V22" i="2"/>
  <c r="W22" i="2" s="1"/>
  <c r="T22" i="2"/>
  <c r="U22" i="2" s="1"/>
  <c r="Y17" i="2"/>
  <c r="Y16" i="2"/>
  <c r="Y15" i="2"/>
  <c r="Y14" i="2"/>
  <c r="Y13" i="2"/>
  <c r="Y12" i="2"/>
  <c r="Y11" i="2"/>
  <c r="Y10" i="2"/>
  <c r="Y9" i="2"/>
  <c r="Y8" i="2"/>
  <c r="Y7" i="2"/>
  <c r="Y6" i="2"/>
  <c r="X18" i="2"/>
  <c r="Y18" i="2" s="1"/>
  <c r="V18" i="2"/>
  <c r="W18" i="2" s="1"/>
  <c r="T18" i="2"/>
  <c r="U18" i="2" s="1"/>
  <c r="N39" i="2" l="1"/>
  <c r="T39" i="2" s="1"/>
  <c r="U39" i="2" s="1"/>
  <c r="N38" i="2"/>
  <c r="T38" i="2" s="1"/>
  <c r="U38" i="2" s="1"/>
  <c r="N37" i="2"/>
  <c r="T37" i="2" s="1"/>
  <c r="U37" i="2" s="1"/>
  <c r="N31" i="2"/>
  <c r="T31" i="2" s="1"/>
  <c r="U31" i="2" s="1"/>
  <c r="R26" i="2"/>
  <c r="S26" i="2" s="1"/>
  <c r="P26" i="2"/>
  <c r="Q26" i="2" s="1"/>
  <c r="N26" i="2"/>
  <c r="O26" i="2" s="1"/>
  <c r="R22" i="2"/>
  <c r="S22" i="2" s="1"/>
  <c r="P22" i="2"/>
  <c r="Q22" i="2" s="1"/>
  <c r="N22" i="2"/>
  <c r="O22" i="2" s="1"/>
  <c r="R18" i="2"/>
  <c r="S18" i="2" s="1"/>
  <c r="P18" i="2"/>
  <c r="Q18" i="2" s="1"/>
  <c r="N18" i="2"/>
  <c r="O18" i="2" s="1"/>
  <c r="K48" i="2"/>
  <c r="I48" i="2"/>
  <c r="K47" i="2"/>
  <c r="I47" i="2"/>
  <c r="L49" i="2"/>
  <c r="M49" i="2" s="1"/>
  <c r="L45" i="2"/>
  <c r="M45" i="2" s="1"/>
  <c r="K44" i="2"/>
  <c r="K43" i="2"/>
  <c r="I44" i="2"/>
  <c r="I43" i="2"/>
  <c r="L41" i="2"/>
  <c r="M41" i="2" s="1"/>
  <c r="N30" i="2"/>
  <c r="N35" i="2"/>
  <c r="L26" i="2"/>
  <c r="M26" i="2" s="1"/>
  <c r="J26" i="2"/>
  <c r="K26" i="2" s="1"/>
  <c r="H26" i="2"/>
  <c r="I26" i="2" s="1"/>
  <c r="L22" i="2"/>
  <c r="M22" i="2" s="1"/>
  <c r="J22" i="2"/>
  <c r="K22" i="2" s="1"/>
  <c r="H22" i="2"/>
  <c r="I22" i="2" s="1"/>
  <c r="L18" i="2"/>
  <c r="M18" i="2" s="1"/>
  <c r="J18" i="2"/>
  <c r="K18" i="2" s="1"/>
  <c r="H18" i="2"/>
  <c r="I18" i="2" s="1"/>
  <c r="F45" i="2"/>
  <c r="D45" i="2"/>
  <c r="B45" i="2"/>
  <c r="F41" i="2"/>
  <c r="D41" i="2"/>
  <c r="C41" i="2"/>
  <c r="B41" i="2"/>
  <c r="D26" i="2"/>
  <c r="K49" i="2" s="1"/>
  <c r="B26" i="2"/>
  <c r="F22" i="2"/>
  <c r="D22" i="2"/>
  <c r="B22" i="2"/>
  <c r="D18" i="2"/>
  <c r="B18" i="2"/>
  <c r="C17" i="2" s="1"/>
  <c r="E24" i="2" l="1"/>
  <c r="E21" i="2"/>
  <c r="E20" i="2"/>
  <c r="E25" i="2"/>
  <c r="E17" i="2"/>
  <c r="I49" i="2"/>
  <c r="C24" i="2"/>
  <c r="C25" i="2"/>
  <c r="E48" i="2"/>
  <c r="E32" i="2"/>
  <c r="E36" i="2"/>
  <c r="E40" i="2"/>
  <c r="E47" i="2"/>
  <c r="E33" i="2"/>
  <c r="E37" i="2"/>
  <c r="E29" i="2"/>
  <c r="E44" i="2"/>
  <c r="E30" i="2"/>
  <c r="E34" i="2"/>
  <c r="E38" i="2"/>
  <c r="E43" i="2"/>
  <c r="E35" i="2"/>
  <c r="E31" i="2"/>
  <c r="E39" i="2"/>
  <c r="C22" i="2"/>
  <c r="C21" i="2"/>
  <c r="C20" i="2"/>
  <c r="G21" i="2"/>
  <c r="G8" i="2"/>
  <c r="G12" i="2"/>
  <c r="G16" i="2"/>
  <c r="G44" i="2"/>
  <c r="G32" i="2"/>
  <c r="G36" i="2"/>
  <c r="G40" i="2"/>
  <c r="G20" i="2"/>
  <c r="G22" i="2" s="1"/>
  <c r="G9" i="2"/>
  <c r="G13" i="2"/>
  <c r="G6" i="2"/>
  <c r="G43" i="2"/>
  <c r="G33" i="2"/>
  <c r="G37" i="2"/>
  <c r="G29" i="2"/>
  <c r="G25" i="2"/>
  <c r="G17" i="2"/>
  <c r="G10" i="2"/>
  <c r="G14" i="2"/>
  <c r="G48" i="2"/>
  <c r="G30" i="2"/>
  <c r="G34" i="2"/>
  <c r="G38" i="2"/>
  <c r="G24" i="2"/>
  <c r="G26" i="2" s="1"/>
  <c r="G31" i="2"/>
  <c r="G39" i="2"/>
  <c r="G7" i="2"/>
  <c r="G11" i="2"/>
  <c r="G15" i="2"/>
  <c r="G47" i="2"/>
  <c r="G35" i="2"/>
  <c r="C44" i="2"/>
  <c r="C43" i="2"/>
  <c r="O39" i="2"/>
  <c r="C12" i="2"/>
  <c r="C7" i="2"/>
  <c r="C11" i="2"/>
  <c r="C6" i="2"/>
  <c r="C16" i="2"/>
  <c r="C13" i="2"/>
  <c r="C9" i="2"/>
  <c r="C10" i="2"/>
  <c r="E9" i="2"/>
  <c r="E13" i="2"/>
  <c r="E10" i="2"/>
  <c r="E14" i="2"/>
  <c r="E6" i="2"/>
  <c r="E7" i="2"/>
  <c r="E11" i="2"/>
  <c r="E15" i="2"/>
  <c r="E8" i="2"/>
  <c r="E12" i="2"/>
  <c r="E16" i="2"/>
  <c r="P37" i="2"/>
  <c r="V37" i="2" s="1"/>
  <c r="W37" i="2" s="1"/>
  <c r="P48" i="2"/>
  <c r="V48" i="2" s="1"/>
  <c r="W48" i="2" s="1"/>
  <c r="N48" i="2"/>
  <c r="O48" i="2" s="1"/>
  <c r="P49" i="2"/>
  <c r="N47" i="2"/>
  <c r="N49" i="2"/>
  <c r="P47" i="2"/>
  <c r="P43" i="2"/>
  <c r="P44" i="2"/>
  <c r="N43" i="2"/>
  <c r="N44" i="2"/>
  <c r="P38" i="2"/>
  <c r="V38" i="2" s="1"/>
  <c r="W38" i="2" s="1"/>
  <c r="P39" i="2"/>
  <c r="V39" i="2" s="1"/>
  <c r="W39" i="2" s="1"/>
  <c r="N40" i="2"/>
  <c r="P40" i="2"/>
  <c r="V40" i="2" s="1"/>
  <c r="W40" i="2" s="1"/>
  <c r="O38" i="2"/>
  <c r="O37" i="2"/>
  <c r="O31" i="2"/>
  <c r="P31" i="2"/>
  <c r="P35" i="2"/>
  <c r="P32" i="2"/>
  <c r="P36" i="2"/>
  <c r="P29" i="2"/>
  <c r="P33" i="2"/>
  <c r="P30" i="2"/>
  <c r="P34" i="2"/>
  <c r="T30" i="2"/>
  <c r="U30" i="2" s="1"/>
  <c r="O30" i="2"/>
  <c r="T35" i="2"/>
  <c r="U35" i="2" s="1"/>
  <c r="O35" i="2"/>
  <c r="N32" i="2"/>
  <c r="N29" i="2"/>
  <c r="N33" i="2"/>
  <c r="N34" i="2"/>
  <c r="N36" i="2"/>
  <c r="G45" i="2" l="1"/>
  <c r="E22" i="2"/>
  <c r="Q48" i="2"/>
  <c r="E45" i="2"/>
  <c r="G41" i="2"/>
  <c r="G18" i="2"/>
  <c r="E41" i="2"/>
  <c r="C26" i="2"/>
  <c r="C45" i="2"/>
  <c r="E26" i="2"/>
  <c r="Q39" i="2"/>
  <c r="C18" i="2"/>
  <c r="E18" i="2"/>
  <c r="Q37" i="2"/>
  <c r="Q38" i="2"/>
  <c r="T47" i="2"/>
  <c r="U47" i="2" s="1"/>
  <c r="O47" i="2"/>
  <c r="V47" i="2"/>
  <c r="W47" i="2" s="1"/>
  <c r="Q47" i="2"/>
  <c r="V49" i="2"/>
  <c r="W49" i="2" s="1"/>
  <c r="Q49" i="2"/>
  <c r="T48" i="2"/>
  <c r="U48" i="2" s="1"/>
  <c r="T49" i="2"/>
  <c r="U49" i="2" s="1"/>
  <c r="O49" i="2"/>
  <c r="V44" i="2"/>
  <c r="W44" i="2" s="1"/>
  <c r="Q44" i="2"/>
  <c r="V43" i="2"/>
  <c r="W43" i="2" s="1"/>
  <c r="Q43" i="2"/>
  <c r="K45" i="2"/>
  <c r="P45" i="2"/>
  <c r="I45" i="2"/>
  <c r="N45" i="2"/>
  <c r="T44" i="2"/>
  <c r="U44" i="2" s="1"/>
  <c r="O44" i="2"/>
  <c r="T43" i="2"/>
  <c r="U43" i="2" s="1"/>
  <c r="O43" i="2"/>
  <c r="Q40" i="2"/>
  <c r="T40" i="2"/>
  <c r="U40" i="2" s="1"/>
  <c r="O40" i="2"/>
  <c r="V36" i="2"/>
  <c r="W36" i="2" s="1"/>
  <c r="Q36" i="2"/>
  <c r="K41" i="2"/>
  <c r="P41" i="2"/>
  <c r="V32" i="2"/>
  <c r="W32" i="2" s="1"/>
  <c r="Q32" i="2"/>
  <c r="V34" i="2"/>
  <c r="W34" i="2" s="1"/>
  <c r="Q34" i="2"/>
  <c r="V33" i="2"/>
  <c r="W33" i="2" s="1"/>
  <c r="Q33" i="2"/>
  <c r="V35" i="2"/>
  <c r="W35" i="2" s="1"/>
  <c r="Q35" i="2"/>
  <c r="V30" i="2"/>
  <c r="W30" i="2" s="1"/>
  <c r="Q30" i="2"/>
  <c r="V29" i="2"/>
  <c r="W29" i="2" s="1"/>
  <c r="Q29" i="2"/>
  <c r="V31" i="2"/>
  <c r="W31" i="2" s="1"/>
  <c r="Q31" i="2"/>
  <c r="T33" i="2"/>
  <c r="U33" i="2" s="1"/>
  <c r="O33" i="2"/>
  <c r="T29" i="2"/>
  <c r="U29" i="2" s="1"/>
  <c r="O29" i="2"/>
  <c r="N41" i="2"/>
  <c r="T36" i="2"/>
  <c r="U36" i="2" s="1"/>
  <c r="O36" i="2"/>
  <c r="T34" i="2"/>
  <c r="U34" i="2" s="1"/>
  <c r="O34" i="2"/>
  <c r="T32" i="2"/>
  <c r="U32" i="2" s="1"/>
  <c r="O32" i="2"/>
  <c r="V45" i="2" l="1"/>
  <c r="W45" i="2" s="1"/>
  <c r="Q45" i="2"/>
  <c r="T45" i="2"/>
  <c r="U45" i="2" s="1"/>
  <c r="O45" i="2"/>
  <c r="V41" i="2"/>
  <c r="W41" i="2" s="1"/>
  <c r="Q41" i="2"/>
  <c r="T41" i="2"/>
  <c r="U41" i="2" s="1"/>
  <c r="O41" i="2"/>
</calcChain>
</file>

<file path=xl/sharedStrings.xml><?xml version="1.0" encoding="utf-8"?>
<sst xmlns="http://schemas.openxmlformats.org/spreadsheetml/2006/main" count="92" uniqueCount="47">
  <si>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</si>
  <si>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</si>
  <si>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</si>
  <si>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</si>
  <si>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</si>
  <si>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</si>
  <si>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</si>
  <si>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</si>
  <si>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</si>
  <si>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</si>
  <si>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</si>
  <si>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</si>
  <si>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</si>
  <si>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</si>
  <si>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</si>
  <si>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</si>
  <si>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</si>
  <si>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</si>
  <si>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</si>
  <si>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</si>
  <si>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</si>
  <si>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לרבעון בשנת :2018</t>
  </si>
  <si>
    <t>רבעון 1
תרומה להכנסות מהשקעות
(רווח/הפסד)
(באלפי ש"ח)</t>
  </si>
  <si>
    <t>רבעון 1
תרומה להכנסות מהשקעות
(רווח/הפסד)
(באחוזים)</t>
  </si>
  <si>
    <t>רבעון 1
תרומה להכנסה הכוללת
(הון עצמי)
(באלפי ש"ח)</t>
  </si>
  <si>
    <t>רבעון 1
תרומה להכנסה הכוללת
(הון עצמי)
(באחוזים)</t>
  </si>
  <si>
    <t>רבעון 1
סך נכסים
(באלפי ש"ח)</t>
  </si>
  <si>
    <t>רבעון 1
סך נכסים
(באחוזים)</t>
  </si>
  <si>
    <t>רבעון 2
תרומה להכנסות מהשקעות
(רווח/הפסד) 
(באלפי ש"ח)</t>
  </si>
  <si>
    <t>רבעון 2
תרומה להכנסות מהשקעות
(רווח/הפסד) 
(באחוזים)</t>
  </si>
  <si>
    <t>רבעון 2
תרומה להכנסה הכוללת
(הון עצמי)
(באלפי ש"ח)</t>
  </si>
  <si>
    <t>רבעון 2
תרומה להכנסה הכוללת
(הון עצמי)
(באחוזים)</t>
  </si>
  <si>
    <t>רבעון 2
סך נכסים
(באלפי ש"ח)</t>
  </si>
  <si>
    <t>רבעון 2
סך נכסים
(באחוזים)</t>
  </si>
  <si>
    <t>רבעון 3
תרומה להכנסות מהשקעות
(רווח/הפסד)
(באלפי ש"ח)</t>
  </si>
  <si>
    <t>רבעון 3
תרומה להכנסות מהשקעות
(רווח/הפסד)
(באחוזים)</t>
  </si>
  <si>
    <t>רבעון 3
תרומה להכנסה הכוללת
(הון עצמי)
(באלפי ש"ח)</t>
  </si>
  <si>
    <t>רבעון 3
תרומה להכנסה הכוללת
(הון עצמי)
(באחוזים)</t>
  </si>
  <si>
    <t>רבעון 3
סך נכסים
(באלפי ש"ח)</t>
  </si>
  <si>
    <t>רבעון 3
סך נכסים
(באחוזים)</t>
  </si>
  <si>
    <t>רבעון 4
תרומה להכנסות מהשקעות
(רווח/הפסד)
(באלפי ש"ח)</t>
  </si>
  <si>
    <t>רבעון 4
תרומה להכנסות מהשקעות
(רווח/הפסד)
(באחוזים)</t>
  </si>
  <si>
    <t>רבעון 4
תרומה להכנסה הכוללת
(הון עצמי)
(באלפי ש"ח)</t>
  </si>
  <si>
    <t>רבעון 4
תרומה להכנסה הכוללת
(הון עצמי)
(באחוזים)</t>
  </si>
  <si>
    <t>רבעון 4
סך נכסים
(באלפי ש"ח)</t>
  </si>
  <si>
    <t>רבעון 4
סך נכסים
(באחוזים)</t>
  </si>
  <si>
    <t>נתונים מצטברים בשנת :2018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</si>
</sst>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0.0%"/>
    <numFmt numFmtId="166" formatCode="#,##0_ ;[Red]\-#,##0\ "/>
    <numFmt numFmtId="167" formatCode="_ * #,##0.00%_ ;_*\ \(#,##0.0%\)_ ;_ * &quot;-&quot;??_ ;_ @_ "/>
    <numFmt numFmtId="168" formatCode="_ [$₪-40D]\ * #,##0.00_ ;_ [$₪-40D]\ * \-#,##0.00_ ;_ [$₪-40D]\ * &quot;-&quot;??_ ;_ @_ "/>
    <numFmt numFmtId="169" formatCode="[Color43]0.00%;[Color3]\-0.00%"/>
    <numFmt numFmtId="170" formatCode="[Color51]0.0%;[Color3]\-0.0%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_(* #,##0_);_(* \(#,##0\);_(* &quot;-&quot;_);_(@_)"/>
    <numFmt numFmtId="178" formatCode="&quot;₪&quot;#,##0.00;[Red]&quot;₪&quot;\-#,##0.00"/>
    <numFmt numFmtId="179" formatCode="_ [$€-2]\ * #,##0.00_ ;_ [$€-2]\ * \-#,##0.00_ ;_ [$€-2]\ * &quot;-&quot;??_ "/>
    <numFmt numFmtId="180" formatCode="mmmm\ yyyy"/>
  </numFmts>
  <fonts count="2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2"/>
      <color indexed="8"/>
      <name val="David"/>
      <family val="2"/>
      <charset val="177"/>
    </font>
    <font>
      <b/>
      <sz val="12"/>
      <name val="David"/>
      <family val="2"/>
      <charset val="177"/>
    </font>
    <font>
      <sz val="12"/>
      <name val="David"/>
      <family val="2"/>
      <charset val="177"/>
    </font>
    <font>
      <sz val="12"/>
      <color theme="1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169" fontId="4" fillId="0" borderId="0">
      <alignment horizontal="right"/>
      <protection hidden="1"/>
    </xf>
    <xf numFmtId="170" fontId="4" fillId="0" borderId="0">
      <alignment horizontal="right"/>
      <protection hidden="1"/>
    </xf>
    <xf numFmtId="169" fontId="4" fillId="0" borderId="0">
      <alignment horizontal="right"/>
      <protection hidden="1"/>
    </xf>
    <xf numFmtId="0" fontId="3" fillId="0" borderId="0"/>
    <xf numFmtId="171" fontId="4" fillId="0" borderId="0">
      <alignment horizontal="right"/>
      <protection hidden="1"/>
    </xf>
    <xf numFmtId="172" fontId="4" fillId="0" borderId="0">
      <alignment horizontal="right"/>
      <protection locked="0"/>
    </xf>
    <xf numFmtId="173" fontId="4" fillId="0" borderId="0">
      <alignment horizontal="right"/>
      <protection locked="0"/>
    </xf>
    <xf numFmtId="14" fontId="4" fillId="0" borderId="0">
      <alignment horizontal="right"/>
      <protection locked="0"/>
    </xf>
    <xf numFmtId="14" fontId="4" fillId="0" borderId="0">
      <alignment horizontal="right"/>
      <protection locked="0"/>
    </xf>
    <xf numFmtId="174" fontId="4" fillId="0" borderId="0">
      <alignment horizontal="right"/>
      <protection hidden="1"/>
    </xf>
    <xf numFmtId="175" fontId="4" fillId="0" borderId="0">
      <alignment horizontal="right"/>
      <protection hidden="1"/>
    </xf>
    <xf numFmtId="174" fontId="4" fillId="0" borderId="0">
      <alignment horizontal="right"/>
      <protection hidden="1"/>
    </xf>
    <xf numFmtId="176" fontId="4" fillId="0" borderId="0">
      <alignment horizontal="right"/>
      <protection hidden="1"/>
    </xf>
    <xf numFmtId="176" fontId="4" fillId="0" borderId="0">
      <alignment horizontal="right"/>
      <protection locked="0"/>
    </xf>
    <xf numFmtId="37" fontId="4" fillId="0" borderId="0">
      <alignment horizontal="right"/>
      <protection hidden="1"/>
    </xf>
    <xf numFmtId="174" fontId="4" fillId="0" borderId="0">
      <alignment horizontal="right"/>
      <protection hidden="1"/>
    </xf>
    <xf numFmtId="174" fontId="4" fillId="0" borderId="0">
      <alignment horizontal="right"/>
      <protection hidden="1"/>
    </xf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" fillId="0" borderId="0"/>
    <xf numFmtId="0" fontId="1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7" fontId="4" fillId="0" borderId="0"/>
    <xf numFmtId="0" fontId="4" fillId="0" borderId="0" applyNumberFormat="0" applyBorder="0" applyAlignment="0" applyProtection="0"/>
    <xf numFmtId="17" fontId="4" fillId="0" borderId="0">
      <alignment horizontal="right"/>
      <protection locked="0"/>
    </xf>
    <xf numFmtId="0" fontId="4" fillId="0" borderId="0">
      <alignment horizontal="right"/>
      <protection hidden="1"/>
    </xf>
    <xf numFmtId="0" fontId="4" fillId="0" borderId="0">
      <alignment horizontal="right"/>
      <protection hidden="1"/>
    </xf>
    <xf numFmtId="37" fontId="4" fillId="0" borderId="0"/>
    <xf numFmtId="180" fontId="4" fillId="0" borderId="0">
      <alignment horizontal="right"/>
      <protection hidden="1"/>
    </xf>
    <xf numFmtId="0" fontId="4" fillId="0" borderId="0">
      <alignment horizontal="right" readingOrder="2"/>
    </xf>
    <xf numFmtId="0" fontId="4" fillId="0" borderId="0">
      <alignment horizontal="right" readingOrder="2"/>
      <protection hidden="1"/>
    </xf>
    <xf numFmtId="0" fontId="4" fillId="0" borderId="0">
      <alignment horizontal="right"/>
      <protection hidden="1"/>
    </xf>
    <xf numFmtId="37" fontId="4" fillId="0" borderId="0"/>
    <xf numFmtId="17" fontId="4" fillId="0" borderId="0">
      <alignment horizontal="right"/>
      <protection locked="0"/>
    </xf>
    <xf numFmtId="171" fontId="4" fillId="0" borderId="0">
      <alignment horizontal="right" readingOrder="2"/>
      <protection hidden="1"/>
    </xf>
    <xf numFmtId="0" fontId="2" fillId="0" borderId="0">
      <alignment horizontal="right" wrapText="1"/>
    </xf>
  </cellStyleXfs>
  <cellXfs count="65">
    <xf numFmtId="0" fontId="0" fillId="0" borderId="0" xfId="0"/>
    <xf numFmtId="0" fontId="2" fillId="0" borderId="0" xfId="0" applyFont="1"/>
    <xf numFmtId="0" fontId="5" fillId="0" borderId="0" xfId="2" applyFont="1" applyFill="1"/>
    <xf numFmtId="0" fontId="6" fillId="0" borderId="0" xfId="3" applyFont="1"/>
    <xf numFmtId="168" fontId="5" fillId="0" borderId="0" xfId="2" applyNumberFormat="1" applyFont="1" applyFill="1" applyBorder="1"/>
    <xf numFmtId="0" fontId="8" fillId="0" borderId="0" xfId="0" applyFont="1" applyBorder="1"/>
    <xf numFmtId="0" fontId="8" fillId="0" borderId="0" xfId="0" applyFont="1" applyAlignment="1">
      <alignment horizontal="right" readingOrder="2"/>
    </xf>
    <xf numFmtId="0" fontId="8" fillId="0" borderId="0" xfId="0" applyFont="1"/>
    <xf numFmtId="0" fontId="19" fillId="5" borderId="19" xfId="2" applyFont="1" applyFill="1" applyBorder="1" applyAlignment="1">
      <alignment horizontal="right"/>
    </xf>
    <xf numFmtId="0" fontId="19" fillId="5" borderId="20" xfId="2" applyFont="1" applyFill="1" applyBorder="1" applyAlignment="1">
      <alignment horizontal="right"/>
    </xf>
    <xf numFmtId="0" fontId="19" fillId="5" borderId="21" xfId="2" applyFont="1" applyFill="1" applyBorder="1" applyAlignment="1">
      <alignment horizontal="right"/>
    </xf>
    <xf numFmtId="0" fontId="19" fillId="4" borderId="18" xfId="2" applyFont="1" applyFill="1" applyBorder="1"/>
    <xf numFmtId="166" fontId="20" fillId="3" borderId="9" xfId="1" applyNumberFormat="1" applyFont="1" applyFill="1" applyBorder="1" applyAlignment="1">
      <alignment horizontal="right"/>
    </xf>
    <xf numFmtId="165" fontId="20" fillId="3" borderId="17" xfId="1" applyNumberFormat="1" applyFont="1" applyFill="1" applyBorder="1" applyAlignment="1">
      <alignment horizontal="right"/>
    </xf>
    <xf numFmtId="166" fontId="20" fillId="2" borderId="9" xfId="1" applyNumberFormat="1" applyFont="1" applyFill="1" applyBorder="1" applyAlignment="1">
      <alignment horizontal="right"/>
    </xf>
    <xf numFmtId="165" fontId="20" fillId="2" borderId="17" xfId="1" applyNumberFormat="1" applyFont="1" applyFill="1" applyBorder="1" applyAlignment="1">
      <alignment horizontal="right"/>
    </xf>
    <xf numFmtId="165" fontId="20" fillId="2" borderId="7" xfId="4" applyNumberFormat="1" applyFont="1" applyFill="1" applyBorder="1" applyAlignment="1">
      <alignment horizontal="right"/>
    </xf>
    <xf numFmtId="165" fontId="20" fillId="3" borderId="7" xfId="4" applyNumberFormat="1" applyFont="1" applyFill="1" applyBorder="1" applyAlignment="1">
      <alignment horizontal="right"/>
    </xf>
    <xf numFmtId="0" fontId="19" fillId="4" borderId="16" xfId="2" applyFont="1" applyFill="1" applyBorder="1"/>
    <xf numFmtId="166" fontId="20" fillId="3" borderId="6" xfId="1" applyNumberFormat="1" applyFont="1" applyFill="1" applyBorder="1" applyAlignment="1">
      <alignment horizontal="right"/>
    </xf>
    <xf numFmtId="166" fontId="20" fillId="2" borderId="6" xfId="1" applyNumberFormat="1" applyFont="1" applyFill="1" applyBorder="1" applyAlignment="1">
      <alignment horizontal="right"/>
    </xf>
    <xf numFmtId="165" fontId="20" fillId="3" borderId="15" xfId="1" applyNumberFormat="1" applyFont="1" applyFill="1" applyBorder="1" applyAlignment="1">
      <alignment horizontal="right"/>
    </xf>
    <xf numFmtId="0" fontId="19" fillId="4" borderId="14" xfId="2" applyFont="1" applyFill="1" applyBorder="1"/>
    <xf numFmtId="166" fontId="21" fillId="3" borderId="3" xfId="1" applyNumberFormat="1" applyFont="1" applyFill="1" applyBorder="1" applyAlignment="1">
      <alignment horizontal="right" vertical="center"/>
    </xf>
    <xf numFmtId="165" fontId="21" fillId="3" borderId="13" xfId="4" applyNumberFormat="1" applyFont="1" applyFill="1" applyBorder="1" applyAlignment="1">
      <alignment horizontal="right" vertical="center"/>
    </xf>
    <xf numFmtId="166" fontId="19" fillId="2" borderId="9" xfId="1" applyNumberFormat="1" applyFont="1" applyFill="1" applyBorder="1" applyAlignment="1">
      <alignment horizontal="right"/>
    </xf>
    <xf numFmtId="165" fontId="19" fillId="2" borderId="17" xfId="1" applyNumberFormat="1" applyFont="1" applyFill="1" applyBorder="1" applyAlignment="1">
      <alignment horizontal="right"/>
    </xf>
    <xf numFmtId="166" fontId="21" fillId="2" borderId="3" xfId="1" applyNumberFormat="1" applyFont="1" applyFill="1" applyBorder="1" applyAlignment="1">
      <alignment horizontal="right" vertical="center"/>
    </xf>
    <xf numFmtId="165" fontId="19" fillId="2" borderId="7" xfId="4" applyNumberFormat="1" applyFont="1" applyFill="1" applyBorder="1" applyAlignment="1">
      <alignment horizontal="right"/>
    </xf>
    <xf numFmtId="0" fontId="22" fillId="0" borderId="0" xfId="3" applyFont="1"/>
    <xf numFmtId="166" fontId="20" fillId="0" borderId="0" xfId="1" applyNumberFormat="1" applyFont="1" applyFill="1" applyBorder="1"/>
    <xf numFmtId="167" fontId="20" fillId="0" borderId="0" xfId="2" applyNumberFormat="1" applyFont="1" applyFill="1"/>
    <xf numFmtId="0" fontId="19" fillId="4" borderId="9" xfId="2" applyFont="1" applyFill="1" applyBorder="1"/>
    <xf numFmtId="165" fontId="20" fillId="3" borderId="7" xfId="1" applyNumberFormat="1" applyFont="1" applyFill="1" applyBorder="1" applyAlignment="1">
      <alignment horizontal="right"/>
    </xf>
    <xf numFmtId="166" fontId="20" fillId="3" borderId="8" xfId="1" applyNumberFormat="1" applyFont="1" applyFill="1" applyBorder="1" applyAlignment="1">
      <alignment horizontal="right"/>
    </xf>
    <xf numFmtId="165" fontId="20" fillId="2" borderId="7" xfId="1" applyNumberFormat="1" applyFont="1" applyFill="1" applyBorder="1" applyAlignment="1">
      <alignment horizontal="right"/>
    </xf>
    <xf numFmtId="166" fontId="20" fillId="2" borderId="8" xfId="1" applyNumberFormat="1" applyFont="1" applyFill="1" applyBorder="1" applyAlignment="1">
      <alignment horizontal="right"/>
    </xf>
    <xf numFmtId="0" fontId="19" fillId="4" borderId="6" xfId="2" applyFont="1" applyFill="1" applyBorder="1"/>
    <xf numFmtId="166" fontId="20" fillId="3" borderId="5" xfId="1" applyNumberFormat="1" applyFont="1" applyFill="1" applyBorder="1" applyAlignment="1">
      <alignment horizontal="right"/>
    </xf>
    <xf numFmtId="166" fontId="20" fillId="2" borderId="5" xfId="1" applyNumberFormat="1" applyFont="1" applyFill="1" applyBorder="1" applyAlignment="1">
      <alignment horizontal="right"/>
    </xf>
    <xf numFmtId="0" fontId="19" fillId="4" borderId="3" xfId="2" applyFont="1" applyFill="1" applyBorder="1"/>
    <xf numFmtId="166" fontId="19" fillId="3" borderId="3" xfId="1" applyNumberFormat="1" applyFont="1" applyFill="1" applyBorder="1" applyAlignment="1">
      <alignment horizontal="right"/>
    </xf>
    <xf numFmtId="165" fontId="19" fillId="3" borderId="1" xfId="1" applyNumberFormat="1" applyFont="1" applyFill="1" applyBorder="1" applyAlignment="1">
      <alignment horizontal="right"/>
    </xf>
    <xf numFmtId="165" fontId="19" fillId="2" borderId="7" xfId="1" applyNumberFormat="1" applyFont="1" applyFill="1" applyBorder="1" applyAlignment="1">
      <alignment horizontal="right"/>
    </xf>
    <xf numFmtId="166" fontId="19" fillId="2" borderId="3" xfId="1" applyNumberFormat="1" applyFont="1" applyFill="1" applyBorder="1" applyAlignment="1">
      <alignment horizontal="right"/>
    </xf>
    <xf numFmtId="0" fontId="20" fillId="0" borderId="0" xfId="2" applyFont="1" applyFill="1"/>
    <xf numFmtId="166" fontId="20" fillId="0" borderId="0" xfId="2" applyNumberFormat="1" applyFont="1" applyFill="1"/>
    <xf numFmtId="165" fontId="20" fillId="0" borderId="0" xfId="2" applyNumberFormat="1" applyFont="1" applyFill="1"/>
    <xf numFmtId="166" fontId="19" fillId="2" borderId="2" xfId="1" applyNumberFormat="1" applyFont="1" applyFill="1" applyBorder="1" applyAlignment="1">
      <alignment horizontal="right"/>
    </xf>
    <xf numFmtId="0" fontId="23" fillId="0" borderId="0" xfId="0" applyFont="1"/>
    <xf numFmtId="165" fontId="20" fillId="3" borderId="4" xfId="4" applyNumberFormat="1" applyFont="1" applyFill="1" applyBorder="1" applyAlignment="1">
      <alignment horizontal="right"/>
    </xf>
    <xf numFmtId="165" fontId="20" fillId="2" borderId="4" xfId="4" applyNumberFormat="1" applyFont="1" applyFill="1" applyBorder="1" applyAlignment="1">
      <alignment horizontal="right"/>
    </xf>
    <xf numFmtId="165" fontId="20" fillId="3" borderId="4" xfId="1" applyNumberFormat="1" applyFont="1" applyFill="1" applyBorder="1" applyAlignment="1">
      <alignment horizontal="right"/>
    </xf>
    <xf numFmtId="165" fontId="20" fillId="2" borderId="4" xfId="1" applyNumberFormat="1" applyFont="1" applyFill="1" applyBorder="1" applyAlignment="1">
      <alignment horizontal="right"/>
    </xf>
    <xf numFmtId="165" fontId="21" fillId="3" borderId="1" xfId="4" applyNumberFormat="1" applyFont="1" applyFill="1" applyBorder="1" applyAlignment="1">
      <alignment horizontal="right" vertical="center"/>
    </xf>
    <xf numFmtId="165" fontId="21" fillId="2" borderId="1" xfId="4" applyNumberFormat="1" applyFont="1" applyFill="1" applyBorder="1" applyAlignment="1">
      <alignment horizontal="right" vertical="center"/>
    </xf>
    <xf numFmtId="0" fontId="19" fillId="4" borderId="12" xfId="2" applyFont="1" applyFill="1" applyBorder="1"/>
    <xf numFmtId="0" fontId="19" fillId="4" borderId="11" xfId="2" applyFont="1" applyFill="1" applyBorder="1"/>
    <xf numFmtId="0" fontId="19" fillId="4" borderId="10" xfId="2" applyFont="1" applyFill="1" applyBorder="1"/>
    <xf numFmtId="166" fontId="19" fillId="3" borderId="2" xfId="1" applyNumberFormat="1" applyFont="1" applyFill="1" applyBorder="1" applyAlignment="1">
      <alignment horizontal="right"/>
    </xf>
    <xf numFmtId="165" fontId="19" fillId="2" borderId="1" xfId="1" applyNumberFormat="1" applyFont="1" applyFill="1" applyBorder="1" applyAlignment="1">
      <alignment horizontal="right"/>
    </xf>
    <xf numFmtId="0" fontId="19" fillId="4" borderId="6" xfId="2" applyFont="1" applyFill="1" applyBorder="1" applyAlignment="1">
      <alignment vertical="center" wrapText="1"/>
    </xf>
    <xf numFmtId="0" fontId="19" fillId="4" borderId="15" xfId="2" applyFont="1" applyFill="1" applyBorder="1" applyAlignment="1">
      <alignment vertical="center" wrapText="1"/>
    </xf>
    <xf numFmtId="0" fontId="19" fillId="4" borderId="4" xfId="2" applyFont="1" applyFill="1" applyBorder="1" applyAlignment="1">
      <alignment vertical="center" wrapText="1"/>
    </xf>
    <xf numFmtId="0" fontId="7" fillId="0" borderId="0" xfId="3" applyFont="1" applyAlignment="1">
      <alignment horizontal="right" wrapText="1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rightToLeft="1" tabSelected="1" workbookViewId="0"/>
  </sheetViews>
  <sheetFormatPr defaultColWidth="9.125" defaultRowHeight="15" x14ac:dyDescent="0.25"/>
  <cols>
    <col min="1" max="1" width="23.25" style="1" customWidth="1"/>
    <col min="2" max="2" width="18.25" style="1" customWidth="1"/>
    <col min="3" max="3" width="17.25" style="1" customWidth="1"/>
    <col min="4" max="4" width="19.375" style="1" customWidth="1"/>
    <col min="5" max="5" width="16.125" style="1" customWidth="1"/>
    <col min="6" max="6" width="12.375" style="1" customWidth="1"/>
    <col min="7" max="7" width="9.625" style="1" customWidth="1"/>
    <col min="8" max="8" width="17.75" style="1" customWidth="1"/>
    <col min="9" max="9" width="16.875" style="1" customWidth="1"/>
    <col min="10" max="10" width="19.75" style="1" customWidth="1"/>
    <col min="11" max="11" width="15" style="1" customWidth="1"/>
    <col min="12" max="12" width="12.125" style="1" customWidth="1"/>
    <col min="13" max="13" width="13.125" style="1" customWidth="1"/>
    <col min="14" max="14" width="15.25" style="1" customWidth="1"/>
    <col min="15" max="15" width="14.625" style="1" customWidth="1"/>
    <col min="16" max="17" width="16.375" style="1" customWidth="1"/>
    <col min="18" max="18" width="15.75" style="1" customWidth="1"/>
    <col min="19" max="19" width="16" style="1" customWidth="1"/>
    <col min="20" max="20" width="17.125" style="1" customWidth="1"/>
    <col min="21" max="21" width="16.25" style="1" customWidth="1"/>
    <col min="22" max="22" width="15.625" style="1" customWidth="1"/>
    <col min="23" max="23" width="14.25" style="1" customWidth="1"/>
    <col min="24" max="24" width="15.375" style="1" customWidth="1"/>
    <col min="25" max="25" width="13.375" style="1" customWidth="1"/>
    <col min="26" max="16384" width="9.125" style="1"/>
  </cols>
  <sheetData>
    <row r="1" spans="1:25" ht="18.75" x14ac:dyDescent="0.3">
      <c r="A1" s="7" t="s">
        <v>18</v>
      </c>
    </row>
    <row r="2" spans="1:25" ht="18.75" x14ac:dyDescent="0.3">
      <c r="A2" s="6" t="s">
        <v>17</v>
      </c>
    </row>
    <row r="3" spans="1:25" ht="18.75" x14ac:dyDescent="0.3">
      <c r="A3" s="5" t="s">
        <v>19</v>
      </c>
      <c r="B3" s="8" t="s">
        <v>20</v>
      </c>
      <c r="C3" s="9"/>
      <c r="D3" s="9"/>
      <c r="E3" s="9"/>
      <c r="F3" s="9"/>
      <c r="G3" s="10"/>
    </row>
    <row r="4" spans="1:25" x14ac:dyDescent="0.25">
      <c r="A4" s="2"/>
      <c r="B4" s="4"/>
      <c r="C4" s="3"/>
      <c r="D4" s="3"/>
      <c r="E4" s="3"/>
      <c r="F4" s="3"/>
      <c r="G4" s="3"/>
    </row>
    <row r="5" spans="1:25" ht="135" customHeight="1" x14ac:dyDescent="0.3">
      <c r="A5" s="64" t="s">
        <v>21</v>
      </c>
      <c r="B5" s="61" t="s">
        <v>22</v>
      </c>
      <c r="C5" s="62" t="s">
        <v>23</v>
      </c>
      <c r="D5" s="62" t="s">
        <v>24</v>
      </c>
      <c r="E5" s="62" t="s">
        <v>25</v>
      </c>
      <c r="F5" s="62" t="s">
        <v>26</v>
      </c>
      <c r="G5" s="63" t="s">
        <v>27</v>
      </c>
      <c r="H5" s="61" t="s">
        <v>28</v>
      </c>
      <c r="I5" s="62" t="s">
        <v>29</v>
      </c>
      <c r="J5" s="62" t="s">
        <v>30</v>
      </c>
      <c r="K5" s="62" t="s">
        <v>31</v>
      </c>
      <c r="L5" s="62" t="s">
        <v>32</v>
      </c>
      <c r="M5" s="63" t="s">
        <v>33</v>
      </c>
      <c r="N5" s="61" t="s">
        <v>34</v>
      </c>
      <c r="O5" s="62" t="s">
        <v>35</v>
      </c>
      <c r="P5" s="62" t="s">
        <v>36</v>
      </c>
      <c r="Q5" s="62" t="s">
        <v>37</v>
      </c>
      <c r="R5" s="62" t="s">
        <v>38</v>
      </c>
      <c r="S5" s="63" t="s">
        <v>39</v>
      </c>
      <c r="T5" s="61" t="s">
        <v>40</v>
      </c>
      <c r="U5" s="62" t="s">
        <v>41</v>
      </c>
      <c r="V5" s="62" t="s">
        <v>42</v>
      </c>
      <c r="W5" s="62" t="s">
        <v>43</v>
      </c>
      <c r="X5" s="62" t="s">
        <v>44</v>
      </c>
      <c r="Y5" s="63" t="s">
        <v>45</v>
      </c>
    </row>
    <row r="6" spans="1:25" ht="15.75" x14ac:dyDescent="0.25">
      <c r="A6" s="11" t="s">
        <v>16</v>
      </c>
      <c r="B6" s="12">
        <v>-11</v>
      </c>
      <c r="C6" s="13">
        <f>B6/$B$18</f>
        <v>2.7918781725888324E-3</v>
      </c>
      <c r="D6" s="12">
        <v>-11</v>
      </c>
      <c r="E6" s="13">
        <f>D6/$D$18</f>
        <v>3.0054644808743172E-3</v>
      </c>
      <c r="F6" s="12">
        <v>161378</v>
      </c>
      <c r="G6" s="13">
        <f t="shared" ref="G6:G17" si="0">F6/$F$41</f>
        <v>0.11553564946831321</v>
      </c>
      <c r="H6" s="14"/>
      <c r="I6" s="15"/>
      <c r="J6" s="14"/>
      <c r="K6" s="15"/>
      <c r="L6" s="14"/>
      <c r="M6" s="16"/>
      <c r="N6" s="12"/>
      <c r="O6" s="13"/>
      <c r="P6" s="12"/>
      <c r="Q6" s="13"/>
      <c r="R6" s="12"/>
      <c r="S6" s="17"/>
      <c r="T6" s="14"/>
      <c r="U6" s="15"/>
      <c r="V6" s="14"/>
      <c r="W6" s="15"/>
      <c r="X6" s="14"/>
      <c r="Y6" s="16">
        <f>X6/1280614</f>
        <v>0</v>
      </c>
    </row>
    <row r="7" spans="1:25" ht="15.75" x14ac:dyDescent="0.25">
      <c r="A7" s="18" t="s">
        <v>15</v>
      </c>
      <c r="B7" s="19">
        <v>-511</v>
      </c>
      <c r="C7" s="13">
        <f>B7/$B$18</f>
        <v>0.12969543147208121</v>
      </c>
      <c r="D7" s="19">
        <v>-511</v>
      </c>
      <c r="E7" s="13">
        <f t="shared" ref="E7:E16" si="1">D7/$D$18</f>
        <v>0.13961748633879781</v>
      </c>
      <c r="F7" s="19">
        <v>297374</v>
      </c>
      <c r="G7" s="13">
        <f t="shared" si="0"/>
        <v>0.21289951681759703</v>
      </c>
      <c r="H7" s="14"/>
      <c r="I7" s="15"/>
      <c r="J7" s="14"/>
      <c r="K7" s="15"/>
      <c r="L7" s="20"/>
      <c r="M7" s="16"/>
      <c r="N7" s="19"/>
      <c r="O7" s="13"/>
      <c r="P7" s="19"/>
      <c r="Q7" s="13"/>
      <c r="R7" s="19"/>
      <c r="S7" s="17"/>
      <c r="T7" s="20"/>
      <c r="U7" s="15"/>
      <c r="V7" s="20"/>
      <c r="W7" s="15"/>
      <c r="X7" s="20"/>
      <c r="Y7" s="16">
        <f t="shared" ref="Y7:Y18" si="2">X7/1280614</f>
        <v>0</v>
      </c>
    </row>
    <row r="8" spans="1:25" ht="15.75" x14ac:dyDescent="0.25">
      <c r="A8" s="18" t="s">
        <v>14</v>
      </c>
      <c r="B8" s="19"/>
      <c r="C8" s="21"/>
      <c r="D8" s="19"/>
      <c r="E8" s="13">
        <f t="shared" si="1"/>
        <v>0</v>
      </c>
      <c r="F8" s="19"/>
      <c r="G8" s="13">
        <f t="shared" si="0"/>
        <v>0</v>
      </c>
      <c r="H8" s="14"/>
      <c r="I8" s="15"/>
      <c r="J8" s="14"/>
      <c r="K8" s="15"/>
      <c r="L8" s="20"/>
      <c r="M8" s="16"/>
      <c r="N8" s="19"/>
      <c r="O8" s="13"/>
      <c r="P8" s="19"/>
      <c r="Q8" s="13"/>
      <c r="R8" s="19"/>
      <c r="S8" s="17"/>
      <c r="T8" s="20"/>
      <c r="U8" s="15"/>
      <c r="V8" s="20"/>
      <c r="W8" s="15"/>
      <c r="X8" s="20"/>
      <c r="Y8" s="16">
        <f t="shared" si="2"/>
        <v>0</v>
      </c>
    </row>
    <row r="9" spans="1:25" ht="15.75" x14ac:dyDescent="0.25">
      <c r="A9" s="18" t="s">
        <v>13</v>
      </c>
      <c r="B9" s="19">
        <v>-1095</v>
      </c>
      <c r="C9" s="13">
        <f t="shared" ref="C9:C13" si="3">B9/$B$18</f>
        <v>0.2779187817258883</v>
      </c>
      <c r="D9" s="19">
        <v>-1095</v>
      </c>
      <c r="E9" s="13">
        <f t="shared" si="1"/>
        <v>0.29918032786885246</v>
      </c>
      <c r="F9" s="19">
        <v>464497</v>
      </c>
      <c r="G9" s="13">
        <f t="shared" si="0"/>
        <v>0.33254819474205333</v>
      </c>
      <c r="H9" s="14"/>
      <c r="I9" s="15"/>
      <c r="J9" s="14"/>
      <c r="K9" s="15"/>
      <c r="L9" s="20"/>
      <c r="M9" s="16"/>
      <c r="N9" s="19"/>
      <c r="O9" s="13"/>
      <c r="P9" s="19"/>
      <c r="Q9" s="13"/>
      <c r="R9" s="19"/>
      <c r="S9" s="17"/>
      <c r="T9" s="20"/>
      <c r="U9" s="15"/>
      <c r="V9" s="20"/>
      <c r="W9" s="15"/>
      <c r="X9" s="20"/>
      <c r="Y9" s="16">
        <f t="shared" si="2"/>
        <v>0</v>
      </c>
    </row>
    <row r="10" spans="1:25" ht="15.75" x14ac:dyDescent="0.25">
      <c r="A10" s="18" t="s">
        <v>12</v>
      </c>
      <c r="B10" s="19">
        <v>108</v>
      </c>
      <c r="C10" s="13">
        <f t="shared" si="3"/>
        <v>-2.7411167512690356E-2</v>
      </c>
      <c r="D10" s="19">
        <v>108</v>
      </c>
      <c r="E10" s="13">
        <f t="shared" si="1"/>
        <v>-2.9508196721311476E-2</v>
      </c>
      <c r="F10" s="19">
        <v>12908</v>
      </c>
      <c r="G10" s="13">
        <f t="shared" si="0"/>
        <v>9.2412482701296761E-3</v>
      </c>
      <c r="H10" s="14"/>
      <c r="I10" s="15"/>
      <c r="J10" s="14"/>
      <c r="K10" s="15"/>
      <c r="L10" s="20"/>
      <c r="M10" s="16"/>
      <c r="N10" s="19"/>
      <c r="O10" s="13"/>
      <c r="P10" s="19"/>
      <c r="Q10" s="13"/>
      <c r="R10" s="19"/>
      <c r="S10" s="17"/>
      <c r="T10" s="20"/>
      <c r="U10" s="15"/>
      <c r="V10" s="20"/>
      <c r="W10" s="15"/>
      <c r="X10" s="20"/>
      <c r="Y10" s="16">
        <f t="shared" si="2"/>
        <v>0</v>
      </c>
    </row>
    <row r="11" spans="1:25" ht="15.75" x14ac:dyDescent="0.25">
      <c r="A11" s="18" t="s">
        <v>11</v>
      </c>
      <c r="B11" s="19">
        <v>-1602</v>
      </c>
      <c r="C11" s="13">
        <f t="shared" si="3"/>
        <v>0.40659898477157358</v>
      </c>
      <c r="D11" s="19">
        <v>-1602</v>
      </c>
      <c r="E11" s="13">
        <f t="shared" si="1"/>
        <v>0.43770491803278688</v>
      </c>
      <c r="F11" s="19">
        <v>60653</v>
      </c>
      <c r="G11" s="13">
        <f t="shared" si="0"/>
        <v>4.3423414264655659E-2</v>
      </c>
      <c r="H11" s="14"/>
      <c r="I11" s="15"/>
      <c r="J11" s="14"/>
      <c r="K11" s="15"/>
      <c r="L11" s="20"/>
      <c r="M11" s="16"/>
      <c r="N11" s="19"/>
      <c r="O11" s="13"/>
      <c r="P11" s="19"/>
      <c r="Q11" s="13"/>
      <c r="R11" s="19"/>
      <c r="S11" s="17"/>
      <c r="T11" s="20"/>
      <c r="U11" s="15"/>
      <c r="V11" s="20"/>
      <c r="W11" s="15"/>
      <c r="X11" s="20"/>
      <c r="Y11" s="16">
        <f t="shared" si="2"/>
        <v>0</v>
      </c>
    </row>
    <row r="12" spans="1:25" ht="15.75" x14ac:dyDescent="0.25">
      <c r="A12" s="18" t="s">
        <v>10</v>
      </c>
      <c r="B12" s="19">
        <v>-1765</v>
      </c>
      <c r="C12" s="13">
        <f t="shared" si="3"/>
        <v>0.4479695431472081</v>
      </c>
      <c r="D12" s="19">
        <v>-1765</v>
      </c>
      <c r="E12" s="13">
        <f t="shared" si="1"/>
        <v>0.48224043715846993</v>
      </c>
      <c r="F12" s="19">
        <v>139811</v>
      </c>
      <c r="G12" s="13">
        <f t="shared" si="0"/>
        <v>0.1000951473423536</v>
      </c>
      <c r="H12" s="14"/>
      <c r="I12" s="15"/>
      <c r="J12" s="14"/>
      <c r="K12" s="15"/>
      <c r="L12" s="20"/>
      <c r="M12" s="16"/>
      <c r="N12" s="19"/>
      <c r="O12" s="13"/>
      <c r="P12" s="19"/>
      <c r="Q12" s="13"/>
      <c r="R12" s="19"/>
      <c r="S12" s="17"/>
      <c r="T12" s="20"/>
      <c r="U12" s="15"/>
      <c r="V12" s="20"/>
      <c r="W12" s="15"/>
      <c r="X12" s="20"/>
      <c r="Y12" s="16">
        <f t="shared" si="2"/>
        <v>0</v>
      </c>
    </row>
    <row r="13" spans="1:25" ht="15.75" x14ac:dyDescent="0.25">
      <c r="A13" s="18" t="s">
        <v>9</v>
      </c>
      <c r="B13" s="19">
        <v>60</v>
      </c>
      <c r="C13" s="13">
        <f t="shared" si="3"/>
        <v>-1.5228426395939087E-2</v>
      </c>
      <c r="D13" s="19">
        <v>60</v>
      </c>
      <c r="E13" s="13">
        <f t="shared" si="1"/>
        <v>-1.6393442622950821E-2</v>
      </c>
      <c r="F13" s="19">
        <v>3078</v>
      </c>
      <c r="G13" s="13">
        <f t="shared" si="0"/>
        <v>2.2036382224557751E-3</v>
      </c>
      <c r="H13" s="14"/>
      <c r="I13" s="15"/>
      <c r="J13" s="14"/>
      <c r="K13" s="15"/>
      <c r="L13" s="20"/>
      <c r="M13" s="16"/>
      <c r="N13" s="19"/>
      <c r="O13" s="13"/>
      <c r="P13" s="19"/>
      <c r="Q13" s="13"/>
      <c r="R13" s="19"/>
      <c r="S13" s="17"/>
      <c r="T13" s="20"/>
      <c r="U13" s="15"/>
      <c r="V13" s="20"/>
      <c r="W13" s="15"/>
      <c r="X13" s="20"/>
      <c r="Y13" s="16">
        <f t="shared" si="2"/>
        <v>0</v>
      </c>
    </row>
    <row r="14" spans="1:25" ht="15.75" x14ac:dyDescent="0.25">
      <c r="A14" s="18" t="s">
        <v>8</v>
      </c>
      <c r="B14" s="19"/>
      <c r="C14" s="21"/>
      <c r="D14" s="19"/>
      <c r="E14" s="13">
        <f t="shared" si="1"/>
        <v>0</v>
      </c>
      <c r="F14" s="19">
        <v>142848</v>
      </c>
      <c r="G14" s="13">
        <f t="shared" si="0"/>
        <v>0.10226943235911715</v>
      </c>
      <c r="H14" s="14"/>
      <c r="I14" s="15"/>
      <c r="J14" s="14"/>
      <c r="K14" s="15"/>
      <c r="L14" s="20"/>
      <c r="M14" s="16"/>
      <c r="N14" s="19"/>
      <c r="O14" s="13"/>
      <c r="P14" s="19"/>
      <c r="Q14" s="13"/>
      <c r="R14" s="19"/>
      <c r="S14" s="17"/>
      <c r="T14" s="20"/>
      <c r="U14" s="15"/>
      <c r="V14" s="20"/>
      <c r="W14" s="15"/>
      <c r="X14" s="20"/>
      <c r="Y14" s="16">
        <f t="shared" si="2"/>
        <v>0</v>
      </c>
    </row>
    <row r="15" spans="1:25" ht="15.75" x14ac:dyDescent="0.25">
      <c r="A15" s="18" t="s">
        <v>7</v>
      </c>
      <c r="B15" s="19"/>
      <c r="C15" s="21"/>
      <c r="D15" s="19"/>
      <c r="E15" s="13">
        <f t="shared" si="1"/>
        <v>0</v>
      </c>
      <c r="F15" s="19"/>
      <c r="G15" s="13">
        <f t="shared" si="0"/>
        <v>0</v>
      </c>
      <c r="H15" s="14"/>
      <c r="I15" s="15"/>
      <c r="J15" s="14"/>
      <c r="K15" s="15"/>
      <c r="L15" s="20"/>
      <c r="M15" s="16"/>
      <c r="N15" s="19"/>
      <c r="O15" s="13"/>
      <c r="P15" s="19"/>
      <c r="Q15" s="13"/>
      <c r="R15" s="19"/>
      <c r="S15" s="17"/>
      <c r="T15" s="20"/>
      <c r="U15" s="15"/>
      <c r="V15" s="20"/>
      <c r="W15" s="15"/>
      <c r="X15" s="20"/>
      <c r="Y15" s="16">
        <f t="shared" si="2"/>
        <v>0</v>
      </c>
    </row>
    <row r="16" spans="1:25" ht="15.75" x14ac:dyDescent="0.25">
      <c r="A16" s="18" t="s">
        <v>6</v>
      </c>
      <c r="B16" s="19">
        <f>-1812--75</f>
        <v>-1737</v>
      </c>
      <c r="C16" s="13">
        <f t="shared" ref="C16" si="4">B16/$B$18</f>
        <v>0.44086294416243654</v>
      </c>
      <c r="D16" s="19">
        <f>-1812-75</f>
        <v>-1887</v>
      </c>
      <c r="E16" s="13">
        <f t="shared" si="1"/>
        <v>0.51557377049180331</v>
      </c>
      <c r="F16" s="19">
        <v>-302</v>
      </c>
      <c r="G16" s="13">
        <f t="shared" si="0"/>
        <v>-2.1621141753789606E-4</v>
      </c>
      <c r="H16" s="14"/>
      <c r="I16" s="15"/>
      <c r="J16" s="14"/>
      <c r="K16" s="15"/>
      <c r="L16" s="20"/>
      <c r="M16" s="16"/>
      <c r="N16" s="19"/>
      <c r="O16" s="13"/>
      <c r="P16" s="19"/>
      <c r="Q16" s="13"/>
      <c r="R16" s="19"/>
      <c r="S16" s="17"/>
      <c r="T16" s="20"/>
      <c r="U16" s="15"/>
      <c r="V16" s="20"/>
      <c r="W16" s="15"/>
      <c r="X16" s="20"/>
      <c r="Y16" s="16">
        <f t="shared" si="2"/>
        <v>0</v>
      </c>
    </row>
    <row r="17" spans="1:25" ht="15.75" x14ac:dyDescent="0.25">
      <c r="A17" s="18" t="s">
        <v>5</v>
      </c>
      <c r="B17" s="19">
        <f>2688-75</f>
        <v>2613</v>
      </c>
      <c r="C17" s="13">
        <f>B17/$B$18</f>
        <v>-0.66319796954314725</v>
      </c>
      <c r="D17" s="19">
        <f>2968+75</f>
        <v>3043</v>
      </c>
      <c r="E17" s="13">
        <f>D17/$D$18</f>
        <v>-0.83142076502732243</v>
      </c>
      <c r="F17" s="19">
        <v>114536</v>
      </c>
      <c r="G17" s="13">
        <f t="shared" si="0"/>
        <v>8.1999969930862462E-2</v>
      </c>
      <c r="H17" s="14"/>
      <c r="I17" s="15"/>
      <c r="J17" s="14"/>
      <c r="K17" s="15"/>
      <c r="L17" s="20"/>
      <c r="M17" s="16"/>
      <c r="N17" s="19"/>
      <c r="O17" s="13"/>
      <c r="P17" s="19"/>
      <c r="Q17" s="13"/>
      <c r="R17" s="19"/>
      <c r="S17" s="17"/>
      <c r="T17" s="20"/>
      <c r="U17" s="15"/>
      <c r="V17" s="20"/>
      <c r="W17" s="15"/>
      <c r="X17" s="20"/>
      <c r="Y17" s="16">
        <f t="shared" si="2"/>
        <v>0</v>
      </c>
    </row>
    <row r="18" spans="1:25" ht="15.75" x14ac:dyDescent="0.25">
      <c r="A18" s="22" t="s">
        <v>0</v>
      </c>
      <c r="B18" s="23">
        <f t="shared" ref="B18:H18" si="5">SUM(B6:B17)</f>
        <v>-3940</v>
      </c>
      <c r="C18" s="24">
        <f t="shared" si="5"/>
        <v>0.99999999999999989</v>
      </c>
      <c r="D18" s="23">
        <f t="shared" si="5"/>
        <v>-3660</v>
      </c>
      <c r="E18" s="24">
        <f t="shared" si="5"/>
        <v>1</v>
      </c>
      <c r="F18" s="23">
        <f t="shared" si="5"/>
        <v>1396781</v>
      </c>
      <c r="G18" s="24">
        <f t="shared" si="5"/>
        <v>0.99999999999999989</v>
      </c>
      <c r="H18" s="25">
        <f t="shared" si="5"/>
        <v>0</v>
      </c>
      <c r="I18" s="26">
        <f t="shared" ref="I18" si="6">H18/11628</f>
        <v>0</v>
      </c>
      <c r="J18" s="25">
        <f>SUM(J6:J17)</f>
        <v>0</v>
      </c>
      <c r="K18" s="26">
        <f t="shared" ref="K18" si="7">J18/12505</f>
        <v>0</v>
      </c>
      <c r="L18" s="27">
        <f>SUM(L6:L17)</f>
        <v>0</v>
      </c>
      <c r="M18" s="28">
        <f t="shared" ref="M18" si="8">L18/1200699</f>
        <v>0</v>
      </c>
      <c r="N18" s="27">
        <f>SUM(N6:N17)</f>
        <v>0</v>
      </c>
      <c r="O18" s="13">
        <f t="shared" ref="O18" si="9">N18/9866</f>
        <v>0</v>
      </c>
      <c r="P18" s="27">
        <f>SUM(P6:P17)</f>
        <v>0</v>
      </c>
      <c r="Q18" s="13">
        <f t="shared" ref="Q18" si="10">P18/10944</f>
        <v>0</v>
      </c>
      <c r="R18" s="27">
        <f>SUM(R6:R17)</f>
        <v>0</v>
      </c>
      <c r="S18" s="17">
        <f t="shared" ref="S18" si="11">R18/1221937</f>
        <v>0</v>
      </c>
      <c r="T18" s="27">
        <f>SUM(T6:T17)</f>
        <v>0</v>
      </c>
      <c r="U18" s="15">
        <f t="shared" ref="U18" si="12">T18/15873</f>
        <v>0</v>
      </c>
      <c r="V18" s="27">
        <f>SUM(V6:V17)</f>
        <v>0</v>
      </c>
      <c r="W18" s="15">
        <f t="shared" ref="W18" si="13">V18/15925</f>
        <v>0</v>
      </c>
      <c r="X18" s="27">
        <f>SUM(X6:X17)</f>
        <v>0</v>
      </c>
      <c r="Y18" s="16">
        <f t="shared" si="2"/>
        <v>0</v>
      </c>
    </row>
    <row r="19" spans="1:25" ht="15.75" x14ac:dyDescent="0.25">
      <c r="A19" s="29"/>
      <c r="B19" s="30"/>
      <c r="C19" s="31"/>
      <c r="D19" s="30"/>
      <c r="E19" s="31"/>
      <c r="F19" s="30"/>
      <c r="G19" s="31"/>
      <c r="H19" s="30"/>
      <c r="I19" s="31"/>
      <c r="J19" s="30"/>
      <c r="K19" s="31"/>
      <c r="L19" s="30"/>
      <c r="M19" s="31"/>
      <c r="N19" s="30"/>
      <c r="O19" s="31"/>
      <c r="P19" s="30"/>
      <c r="Q19" s="31"/>
      <c r="R19" s="30"/>
      <c r="S19" s="31"/>
      <c r="T19" s="30"/>
      <c r="U19" s="31"/>
      <c r="V19" s="30"/>
      <c r="W19" s="31"/>
      <c r="X19" s="30"/>
      <c r="Y19" s="31"/>
    </row>
    <row r="20" spans="1:25" ht="15.75" x14ac:dyDescent="0.25">
      <c r="A20" s="32" t="s">
        <v>4</v>
      </c>
      <c r="B20" s="12">
        <v>-5771</v>
      </c>
      <c r="C20" s="33">
        <f>B20/$B$22</f>
        <v>1.4647208121827411</v>
      </c>
      <c r="D20" s="12">
        <v>-5771.2308600000006</v>
      </c>
      <c r="E20" s="13">
        <f t="shared" ref="E20:E21" si="14">D20/$D$18</f>
        <v>1.5768390327868853</v>
      </c>
      <c r="F20" s="34">
        <v>1264516.6355699999</v>
      </c>
      <c r="G20" s="13">
        <f>F20/$F$41</f>
        <v>0.90530772939351256</v>
      </c>
      <c r="H20" s="14"/>
      <c r="I20" s="35"/>
      <c r="J20" s="14"/>
      <c r="K20" s="35"/>
      <c r="L20" s="36"/>
      <c r="M20" s="35"/>
      <c r="N20" s="12"/>
      <c r="O20" s="33"/>
      <c r="P20" s="12"/>
      <c r="Q20" s="33"/>
      <c r="R20" s="34"/>
      <c r="S20" s="33"/>
      <c r="T20" s="14"/>
      <c r="U20" s="35"/>
      <c r="V20" s="14"/>
      <c r="W20" s="35"/>
      <c r="X20" s="36"/>
      <c r="Y20" s="35"/>
    </row>
    <row r="21" spans="1:25" ht="15.75" x14ac:dyDescent="0.25">
      <c r="A21" s="37" t="s">
        <v>3</v>
      </c>
      <c r="B21" s="19">
        <v>1831</v>
      </c>
      <c r="C21" s="33">
        <f>B21/$B$22</f>
        <v>-0.46472081218274114</v>
      </c>
      <c r="D21" s="19">
        <v>2111.7102500000001</v>
      </c>
      <c r="E21" s="13">
        <f t="shared" si="14"/>
        <v>-0.57697001366120226</v>
      </c>
      <c r="F21" s="38">
        <v>132264.36442999999</v>
      </c>
      <c r="G21" s="13">
        <f>F21/$F$41</f>
        <v>9.4692270606487342E-2</v>
      </c>
      <c r="H21" s="14"/>
      <c r="I21" s="35"/>
      <c r="J21" s="14"/>
      <c r="K21" s="35"/>
      <c r="L21" s="39"/>
      <c r="M21" s="35"/>
      <c r="N21" s="19"/>
      <c r="O21" s="33"/>
      <c r="P21" s="19"/>
      <c r="Q21" s="33"/>
      <c r="R21" s="38"/>
      <c r="S21" s="33"/>
      <c r="T21" s="20"/>
      <c r="U21" s="35"/>
      <c r="V21" s="20"/>
      <c r="W21" s="35"/>
      <c r="X21" s="39"/>
      <c r="Y21" s="35"/>
    </row>
    <row r="22" spans="1:25" ht="15.75" x14ac:dyDescent="0.25">
      <c r="A22" s="40" t="s">
        <v>0</v>
      </c>
      <c r="B22" s="41">
        <f>SUM(B20:B21)</f>
        <v>-3940</v>
      </c>
      <c r="C22" s="33">
        <f>B22/$B$22</f>
        <v>1</v>
      </c>
      <c r="D22" s="41">
        <f>SUM(D20:D21)</f>
        <v>-3659.5206100000005</v>
      </c>
      <c r="E22" s="42">
        <f>SUM(E20:E21)</f>
        <v>0.99986901912568305</v>
      </c>
      <c r="F22" s="41">
        <f>SUM(F20:F21)</f>
        <v>1396781</v>
      </c>
      <c r="G22" s="42">
        <f>SUM(G20:G21)</f>
        <v>0.99999999999999989</v>
      </c>
      <c r="H22" s="25">
        <f>SUM(H20:H21)</f>
        <v>0</v>
      </c>
      <c r="I22" s="43">
        <f>H22/11628</f>
        <v>0</v>
      </c>
      <c r="J22" s="25">
        <f>SUM(J20:J21)</f>
        <v>0</v>
      </c>
      <c r="K22" s="43">
        <f>J22/12505</f>
        <v>0</v>
      </c>
      <c r="L22" s="44">
        <f>SUM(L20:L21)</f>
        <v>0</v>
      </c>
      <c r="M22" s="43">
        <f>L22/1200699</f>
        <v>0</v>
      </c>
      <c r="N22" s="41">
        <f>SUM(N20:N21)</f>
        <v>0</v>
      </c>
      <c r="O22" s="33">
        <f t="shared" ref="O22" si="15">N22/9866</f>
        <v>0</v>
      </c>
      <c r="P22" s="41">
        <f>SUM(P20:P21)</f>
        <v>0</v>
      </c>
      <c r="Q22" s="33">
        <f t="shared" ref="Q22" si="16">P22/10944</f>
        <v>0</v>
      </c>
      <c r="R22" s="41">
        <f>SUM(R20:R21)</f>
        <v>0</v>
      </c>
      <c r="S22" s="33">
        <f t="shared" ref="S22" si="17">R22/1221937</f>
        <v>0</v>
      </c>
      <c r="T22" s="44">
        <f>SUM(T20:T21)</f>
        <v>0</v>
      </c>
      <c r="U22" s="35">
        <f>T22/15873</f>
        <v>0</v>
      </c>
      <c r="V22" s="44">
        <f>SUM(V20:V21)</f>
        <v>0</v>
      </c>
      <c r="W22" s="35">
        <f>V22/15925</f>
        <v>0</v>
      </c>
      <c r="X22" s="44">
        <f>SUM(X20:X21)</f>
        <v>0</v>
      </c>
      <c r="Y22" s="35">
        <f>X22/1280615</f>
        <v>0</v>
      </c>
    </row>
    <row r="23" spans="1:25" ht="15.75" x14ac:dyDescent="0.25">
      <c r="A23" s="45"/>
      <c r="B23" s="46"/>
      <c r="C23" s="47"/>
      <c r="D23" s="46"/>
      <c r="E23" s="47"/>
      <c r="F23" s="46"/>
      <c r="G23" s="47"/>
      <c r="H23" s="46"/>
      <c r="I23" s="47"/>
      <c r="J23" s="46"/>
      <c r="K23" s="47"/>
      <c r="L23" s="46"/>
      <c r="M23" s="47"/>
      <c r="N23" s="46"/>
      <c r="O23" s="47"/>
      <c r="P23" s="46"/>
      <c r="Q23" s="47"/>
      <c r="R23" s="46"/>
      <c r="S23" s="47"/>
      <c r="T23" s="46"/>
      <c r="U23" s="47"/>
      <c r="V23" s="46"/>
      <c r="W23" s="47"/>
      <c r="X23" s="46"/>
      <c r="Y23" s="47"/>
    </row>
    <row r="24" spans="1:25" ht="15.75" x14ac:dyDescent="0.25">
      <c r="A24" s="32" t="s">
        <v>2</v>
      </c>
      <c r="B24" s="12">
        <v>-5125</v>
      </c>
      <c r="C24" s="13">
        <f>B24/$B$26</f>
        <v>1.3007614213197969</v>
      </c>
      <c r="D24" s="12">
        <v>-5125.0391799999998</v>
      </c>
      <c r="E24" s="13">
        <f>D24/$D$18</f>
        <v>1.4002839289617486</v>
      </c>
      <c r="F24" s="34">
        <v>1125141</v>
      </c>
      <c r="G24" s="13">
        <f>F24/$F$41</f>
        <v>0.80552427331127785</v>
      </c>
      <c r="H24" s="14"/>
      <c r="I24" s="35"/>
      <c r="J24" s="14"/>
      <c r="K24" s="35"/>
      <c r="L24" s="36"/>
      <c r="M24" s="35"/>
      <c r="N24" s="12"/>
      <c r="O24" s="33"/>
      <c r="P24" s="12"/>
      <c r="Q24" s="33"/>
      <c r="R24" s="34"/>
      <c r="S24" s="33"/>
      <c r="T24" s="14"/>
      <c r="U24" s="35"/>
      <c r="V24" s="14"/>
      <c r="W24" s="35"/>
      <c r="X24" s="36"/>
      <c r="Y24" s="35"/>
    </row>
    <row r="25" spans="1:25" ht="15.75" x14ac:dyDescent="0.25">
      <c r="A25" s="37" t="s">
        <v>1</v>
      </c>
      <c r="B25" s="19">
        <v>1185</v>
      </c>
      <c r="C25" s="13">
        <f>B25/$B$26</f>
        <v>-0.30076142131979694</v>
      </c>
      <c r="D25" s="19">
        <v>1465.5185699999997</v>
      </c>
      <c r="E25" s="13">
        <f t="shared" ref="E25" si="18">D25/$D$18</f>
        <v>-0.40041490983606548</v>
      </c>
      <c r="F25" s="38">
        <v>271640</v>
      </c>
      <c r="G25" s="13">
        <f>F25/$F$41</f>
        <v>0.19447572668872215</v>
      </c>
      <c r="H25" s="14"/>
      <c r="I25" s="35"/>
      <c r="J25" s="14"/>
      <c r="K25" s="35"/>
      <c r="L25" s="39"/>
      <c r="M25" s="35"/>
      <c r="N25" s="19"/>
      <c r="O25" s="33"/>
      <c r="P25" s="19"/>
      <c r="Q25" s="33"/>
      <c r="R25" s="38"/>
      <c r="S25" s="33"/>
      <c r="T25" s="20"/>
      <c r="U25" s="35"/>
      <c r="V25" s="20"/>
      <c r="W25" s="35"/>
      <c r="X25" s="39"/>
      <c r="Y25" s="35"/>
    </row>
    <row r="26" spans="1:25" ht="15.75" x14ac:dyDescent="0.25">
      <c r="A26" s="40" t="s">
        <v>0</v>
      </c>
      <c r="B26" s="41">
        <f t="shared" ref="B26:H26" si="19">SUM(B24:B25)</f>
        <v>-3940</v>
      </c>
      <c r="C26" s="33">
        <f t="shared" si="19"/>
        <v>1</v>
      </c>
      <c r="D26" s="41">
        <f t="shared" si="19"/>
        <v>-3659.52061</v>
      </c>
      <c r="E26" s="42">
        <f t="shared" si="19"/>
        <v>0.99986901912568316</v>
      </c>
      <c r="F26" s="41">
        <f t="shared" si="19"/>
        <v>1396781</v>
      </c>
      <c r="G26" s="42">
        <f t="shared" si="19"/>
        <v>1</v>
      </c>
      <c r="H26" s="25">
        <f t="shared" si="19"/>
        <v>0</v>
      </c>
      <c r="I26" s="43">
        <f>H26/11628</f>
        <v>0</v>
      </c>
      <c r="J26" s="25">
        <f>SUM(J24:J25)</f>
        <v>0</v>
      </c>
      <c r="K26" s="43">
        <f>J26/12505</f>
        <v>0</v>
      </c>
      <c r="L26" s="48">
        <f>SUM(L24:L25)</f>
        <v>0</v>
      </c>
      <c r="M26" s="43">
        <f>L26/1200699</f>
        <v>0</v>
      </c>
      <c r="N26" s="41">
        <f>SUM(N24:N25)</f>
        <v>0</v>
      </c>
      <c r="O26" s="33">
        <f>N26/9866</f>
        <v>0</v>
      </c>
      <c r="P26" s="41">
        <f>SUM(P24:P25)</f>
        <v>0</v>
      </c>
      <c r="Q26" s="33">
        <f>P26/10944</f>
        <v>0</v>
      </c>
      <c r="R26" s="41">
        <f>SUM(R24:R25)</f>
        <v>0</v>
      </c>
      <c r="S26" s="33">
        <f>R26/1221937</f>
        <v>0</v>
      </c>
      <c r="T26" s="44">
        <f>SUM(T24:T25)</f>
        <v>0</v>
      </c>
      <c r="U26" s="35">
        <f>T26/15873</f>
        <v>0</v>
      </c>
      <c r="V26" s="44">
        <f>SUM(V24:V25)</f>
        <v>0</v>
      </c>
      <c r="W26" s="35">
        <f>V26/15925</f>
        <v>0</v>
      </c>
      <c r="X26" s="44">
        <f>SUM(X24:X25)</f>
        <v>0</v>
      </c>
      <c r="Y26" s="35">
        <f>X26/1280615</f>
        <v>0</v>
      </c>
    </row>
    <row r="27" spans="1:25" ht="15.75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35" customHeight="1" x14ac:dyDescent="0.3">
      <c r="A28" s="64" t="s">
        <v>46</v>
      </c>
      <c r="B28" s="61" t="s">
        <v>22</v>
      </c>
      <c r="C28" s="62" t="s">
        <v>23</v>
      </c>
      <c r="D28" s="62" t="s">
        <v>24</v>
      </c>
      <c r="E28" s="62" t="s">
        <v>25</v>
      </c>
      <c r="F28" s="62" t="s">
        <v>26</v>
      </c>
      <c r="G28" s="63" t="s">
        <v>27</v>
      </c>
      <c r="H28" s="61" t="s">
        <v>28</v>
      </c>
      <c r="I28" s="62" t="s">
        <v>29</v>
      </c>
      <c r="J28" s="62" t="s">
        <v>30</v>
      </c>
      <c r="K28" s="62" t="s">
        <v>31</v>
      </c>
      <c r="L28" s="62" t="s">
        <v>32</v>
      </c>
      <c r="M28" s="63" t="s">
        <v>33</v>
      </c>
      <c r="N28" s="61" t="s">
        <v>34</v>
      </c>
      <c r="O28" s="62" t="s">
        <v>35</v>
      </c>
      <c r="P28" s="62" t="s">
        <v>36</v>
      </c>
      <c r="Q28" s="62" t="s">
        <v>37</v>
      </c>
      <c r="R28" s="62" t="s">
        <v>38</v>
      </c>
      <c r="S28" s="63" t="s">
        <v>39</v>
      </c>
      <c r="T28" s="61" t="s">
        <v>40</v>
      </c>
      <c r="U28" s="62" t="s">
        <v>41</v>
      </c>
      <c r="V28" s="62" t="s">
        <v>42</v>
      </c>
      <c r="W28" s="62" t="s">
        <v>43</v>
      </c>
      <c r="X28" s="62" t="s">
        <v>44</v>
      </c>
      <c r="Y28" s="63" t="s">
        <v>45</v>
      </c>
    </row>
    <row r="29" spans="1:25" ht="15.75" x14ac:dyDescent="0.25">
      <c r="A29" s="11" t="s">
        <v>16</v>
      </c>
      <c r="B29" s="12">
        <v>-11</v>
      </c>
      <c r="C29" s="13">
        <v>2.7918781725888324E-3</v>
      </c>
      <c r="D29" s="12">
        <v>-11</v>
      </c>
      <c r="E29" s="13">
        <f>D29/$D$41</f>
        <v>3.0054644808743172E-3</v>
      </c>
      <c r="F29" s="12">
        <v>161378</v>
      </c>
      <c r="G29" s="13">
        <f>F29/$F$41</f>
        <v>0.11553564946831321</v>
      </c>
      <c r="H29" s="14"/>
      <c r="I29" s="15"/>
      <c r="J29" s="14"/>
      <c r="K29" s="15"/>
      <c r="L29" s="14"/>
      <c r="M29" s="16"/>
      <c r="N29" s="12">
        <f t="shared" ref="N29:N41" si="20">H29+N6</f>
        <v>0</v>
      </c>
      <c r="O29" s="13">
        <f>N29/28933</f>
        <v>0</v>
      </c>
      <c r="P29" s="12">
        <f t="shared" ref="P29:P41" si="21">J29+P6</f>
        <v>0</v>
      </c>
      <c r="Q29" s="13">
        <f>P29/30001</f>
        <v>0</v>
      </c>
      <c r="R29" s="12"/>
      <c r="S29" s="17"/>
      <c r="T29" s="14">
        <f t="shared" ref="T29:T41" si="22">T6+N29</f>
        <v>0</v>
      </c>
      <c r="U29" s="15">
        <f>T29/44806</f>
        <v>0</v>
      </c>
      <c r="V29" s="14">
        <f t="shared" ref="V29:V41" si="23">V6+P29</f>
        <v>0</v>
      </c>
      <c r="W29" s="15">
        <f>V29/45926</f>
        <v>0</v>
      </c>
      <c r="X29" s="14"/>
      <c r="Y29" s="16"/>
    </row>
    <row r="30" spans="1:25" ht="15.75" x14ac:dyDescent="0.25">
      <c r="A30" s="18" t="s">
        <v>15</v>
      </c>
      <c r="B30" s="19">
        <v>-511</v>
      </c>
      <c r="C30" s="21">
        <v>0.12969543147208121</v>
      </c>
      <c r="D30" s="19">
        <v>-511</v>
      </c>
      <c r="E30" s="13">
        <f t="shared" ref="E30:E40" si="24">D30/$D$41</f>
        <v>0.13961748633879781</v>
      </c>
      <c r="F30" s="19">
        <v>297374</v>
      </c>
      <c r="G30" s="13">
        <f t="shared" ref="G30:G40" si="25">F30/$F$41</f>
        <v>0.21289951681759703</v>
      </c>
      <c r="H30" s="14"/>
      <c r="I30" s="15"/>
      <c r="J30" s="14"/>
      <c r="K30" s="15"/>
      <c r="L30" s="20"/>
      <c r="M30" s="16"/>
      <c r="N30" s="12">
        <f t="shared" si="20"/>
        <v>0</v>
      </c>
      <c r="O30" s="13">
        <f t="shared" ref="O30:O41" si="26">N30/28933</f>
        <v>0</v>
      </c>
      <c r="P30" s="12">
        <f t="shared" si="21"/>
        <v>0</v>
      </c>
      <c r="Q30" s="13">
        <f t="shared" ref="Q30:Q41" si="27">P30/30001</f>
        <v>0</v>
      </c>
      <c r="R30" s="19"/>
      <c r="S30" s="50"/>
      <c r="T30" s="14">
        <f t="shared" si="22"/>
        <v>0</v>
      </c>
      <c r="U30" s="15">
        <f t="shared" ref="U30:U41" si="28">T30/44806</f>
        <v>0</v>
      </c>
      <c r="V30" s="14">
        <f t="shared" si="23"/>
        <v>0</v>
      </c>
      <c r="W30" s="15">
        <f t="shared" ref="W30:W41" si="29">V30/45926</f>
        <v>0</v>
      </c>
      <c r="X30" s="20"/>
      <c r="Y30" s="51"/>
    </row>
    <row r="31" spans="1:25" ht="15.75" x14ac:dyDescent="0.25">
      <c r="A31" s="18" t="s">
        <v>14</v>
      </c>
      <c r="B31" s="19"/>
      <c r="C31" s="21"/>
      <c r="D31" s="19"/>
      <c r="E31" s="13">
        <f t="shared" si="24"/>
        <v>0</v>
      </c>
      <c r="F31" s="19"/>
      <c r="G31" s="13">
        <f t="shared" si="25"/>
        <v>0</v>
      </c>
      <c r="H31" s="14"/>
      <c r="I31" s="15"/>
      <c r="J31" s="14"/>
      <c r="K31" s="15"/>
      <c r="L31" s="20"/>
      <c r="M31" s="16"/>
      <c r="N31" s="12">
        <f t="shared" si="20"/>
        <v>0</v>
      </c>
      <c r="O31" s="13">
        <f t="shared" si="26"/>
        <v>0</v>
      </c>
      <c r="P31" s="12">
        <f t="shared" si="21"/>
        <v>0</v>
      </c>
      <c r="Q31" s="13">
        <f t="shared" si="27"/>
        <v>0</v>
      </c>
      <c r="R31" s="19"/>
      <c r="S31" s="50"/>
      <c r="T31" s="14">
        <f t="shared" si="22"/>
        <v>0</v>
      </c>
      <c r="U31" s="15">
        <f t="shared" si="28"/>
        <v>0</v>
      </c>
      <c r="V31" s="14">
        <f t="shared" si="23"/>
        <v>0</v>
      </c>
      <c r="W31" s="15">
        <f t="shared" si="29"/>
        <v>0</v>
      </c>
      <c r="X31" s="20"/>
      <c r="Y31" s="51"/>
    </row>
    <row r="32" spans="1:25" ht="15.75" x14ac:dyDescent="0.25">
      <c r="A32" s="18" t="s">
        <v>13</v>
      </c>
      <c r="B32" s="19">
        <v>-1095</v>
      </c>
      <c r="C32" s="21">
        <v>0.2779187817258883</v>
      </c>
      <c r="D32" s="19">
        <v>-1095</v>
      </c>
      <c r="E32" s="13">
        <f t="shared" si="24"/>
        <v>0.29918032786885246</v>
      </c>
      <c r="F32" s="19">
        <v>464497</v>
      </c>
      <c r="G32" s="13">
        <f t="shared" si="25"/>
        <v>0.33254819474205333</v>
      </c>
      <c r="H32" s="14"/>
      <c r="I32" s="15"/>
      <c r="J32" s="14"/>
      <c r="K32" s="15"/>
      <c r="L32" s="20"/>
      <c r="M32" s="16"/>
      <c r="N32" s="12">
        <f t="shared" si="20"/>
        <v>0</v>
      </c>
      <c r="O32" s="13">
        <f t="shared" si="26"/>
        <v>0</v>
      </c>
      <c r="P32" s="12">
        <f t="shared" si="21"/>
        <v>0</v>
      </c>
      <c r="Q32" s="13">
        <f t="shared" si="27"/>
        <v>0</v>
      </c>
      <c r="R32" s="19"/>
      <c r="S32" s="50"/>
      <c r="T32" s="14">
        <f t="shared" si="22"/>
        <v>0</v>
      </c>
      <c r="U32" s="15">
        <f t="shared" si="28"/>
        <v>0</v>
      </c>
      <c r="V32" s="14">
        <f t="shared" si="23"/>
        <v>0</v>
      </c>
      <c r="W32" s="15">
        <f t="shared" si="29"/>
        <v>0</v>
      </c>
      <c r="X32" s="20"/>
      <c r="Y32" s="51"/>
    </row>
    <row r="33" spans="1:25" ht="15.75" x14ac:dyDescent="0.25">
      <c r="A33" s="18" t="s">
        <v>12</v>
      </c>
      <c r="B33" s="19">
        <v>108</v>
      </c>
      <c r="C33" s="21">
        <v>-2.7411167512690356E-2</v>
      </c>
      <c r="D33" s="19">
        <v>108</v>
      </c>
      <c r="E33" s="13">
        <f t="shared" si="24"/>
        <v>-2.9508196721311476E-2</v>
      </c>
      <c r="F33" s="19">
        <v>12908</v>
      </c>
      <c r="G33" s="13">
        <f t="shared" si="25"/>
        <v>9.2412482701296761E-3</v>
      </c>
      <c r="H33" s="14"/>
      <c r="I33" s="15"/>
      <c r="J33" s="14"/>
      <c r="K33" s="15"/>
      <c r="L33" s="20"/>
      <c r="M33" s="16"/>
      <c r="N33" s="12">
        <f t="shared" si="20"/>
        <v>0</v>
      </c>
      <c r="O33" s="13">
        <f t="shared" si="26"/>
        <v>0</v>
      </c>
      <c r="P33" s="12">
        <f t="shared" si="21"/>
        <v>0</v>
      </c>
      <c r="Q33" s="13">
        <f t="shared" si="27"/>
        <v>0</v>
      </c>
      <c r="R33" s="19"/>
      <c r="S33" s="50"/>
      <c r="T33" s="14">
        <f t="shared" si="22"/>
        <v>0</v>
      </c>
      <c r="U33" s="15">
        <f t="shared" si="28"/>
        <v>0</v>
      </c>
      <c r="V33" s="14">
        <f t="shared" si="23"/>
        <v>0</v>
      </c>
      <c r="W33" s="15">
        <f t="shared" si="29"/>
        <v>0</v>
      </c>
      <c r="X33" s="20"/>
      <c r="Y33" s="51"/>
    </row>
    <row r="34" spans="1:25" ht="15.75" x14ac:dyDescent="0.25">
      <c r="A34" s="18" t="s">
        <v>11</v>
      </c>
      <c r="B34" s="19">
        <v>-1602</v>
      </c>
      <c r="C34" s="21">
        <v>0.40659898477157358</v>
      </c>
      <c r="D34" s="19">
        <v>-1602</v>
      </c>
      <c r="E34" s="13">
        <f t="shared" si="24"/>
        <v>0.43770491803278688</v>
      </c>
      <c r="F34" s="19">
        <v>60653</v>
      </c>
      <c r="G34" s="13">
        <f t="shared" si="25"/>
        <v>4.3423414264655659E-2</v>
      </c>
      <c r="H34" s="14"/>
      <c r="I34" s="15"/>
      <c r="J34" s="14"/>
      <c r="K34" s="15"/>
      <c r="L34" s="20"/>
      <c r="M34" s="16"/>
      <c r="N34" s="12">
        <f t="shared" si="20"/>
        <v>0</v>
      </c>
      <c r="O34" s="13">
        <f t="shared" si="26"/>
        <v>0</v>
      </c>
      <c r="P34" s="12">
        <f t="shared" si="21"/>
        <v>0</v>
      </c>
      <c r="Q34" s="13">
        <f t="shared" si="27"/>
        <v>0</v>
      </c>
      <c r="R34" s="19"/>
      <c r="S34" s="50"/>
      <c r="T34" s="14">
        <f t="shared" si="22"/>
        <v>0</v>
      </c>
      <c r="U34" s="15">
        <f t="shared" si="28"/>
        <v>0</v>
      </c>
      <c r="V34" s="14">
        <f t="shared" si="23"/>
        <v>0</v>
      </c>
      <c r="W34" s="15">
        <f t="shared" si="29"/>
        <v>0</v>
      </c>
      <c r="X34" s="20"/>
      <c r="Y34" s="51"/>
    </row>
    <row r="35" spans="1:25" ht="15.75" x14ac:dyDescent="0.25">
      <c r="A35" s="18" t="s">
        <v>10</v>
      </c>
      <c r="B35" s="19">
        <v>-1765</v>
      </c>
      <c r="C35" s="21">
        <v>0.4479695431472081</v>
      </c>
      <c r="D35" s="19">
        <v>-1765</v>
      </c>
      <c r="E35" s="13">
        <f t="shared" si="24"/>
        <v>0.48224043715846993</v>
      </c>
      <c r="F35" s="19">
        <v>139811</v>
      </c>
      <c r="G35" s="13">
        <f t="shared" si="25"/>
        <v>0.1000951473423536</v>
      </c>
      <c r="H35" s="14"/>
      <c r="I35" s="15"/>
      <c r="J35" s="14"/>
      <c r="K35" s="15"/>
      <c r="L35" s="20"/>
      <c r="M35" s="16"/>
      <c r="N35" s="12">
        <f t="shared" si="20"/>
        <v>0</v>
      </c>
      <c r="O35" s="13">
        <f t="shared" si="26"/>
        <v>0</v>
      </c>
      <c r="P35" s="12">
        <f t="shared" si="21"/>
        <v>0</v>
      </c>
      <c r="Q35" s="13">
        <f t="shared" si="27"/>
        <v>0</v>
      </c>
      <c r="R35" s="19"/>
      <c r="S35" s="50"/>
      <c r="T35" s="14">
        <f t="shared" si="22"/>
        <v>0</v>
      </c>
      <c r="U35" s="15">
        <f t="shared" si="28"/>
        <v>0</v>
      </c>
      <c r="V35" s="14">
        <f t="shared" si="23"/>
        <v>0</v>
      </c>
      <c r="W35" s="15">
        <f t="shared" si="29"/>
        <v>0</v>
      </c>
      <c r="X35" s="20"/>
      <c r="Y35" s="51"/>
    </row>
    <row r="36" spans="1:25" ht="15.75" x14ac:dyDescent="0.25">
      <c r="A36" s="18" t="s">
        <v>9</v>
      </c>
      <c r="B36" s="19">
        <v>60</v>
      </c>
      <c r="C36" s="21">
        <v>-1.5228426395939087E-2</v>
      </c>
      <c r="D36" s="19">
        <v>60</v>
      </c>
      <c r="E36" s="13">
        <f t="shared" si="24"/>
        <v>-1.6393442622950821E-2</v>
      </c>
      <c r="F36" s="19">
        <v>3078</v>
      </c>
      <c r="G36" s="13">
        <f t="shared" si="25"/>
        <v>2.2036382224557751E-3</v>
      </c>
      <c r="H36" s="14"/>
      <c r="I36" s="15"/>
      <c r="J36" s="14"/>
      <c r="K36" s="15"/>
      <c r="L36" s="20"/>
      <c r="M36" s="16"/>
      <c r="N36" s="12">
        <f t="shared" si="20"/>
        <v>0</v>
      </c>
      <c r="O36" s="13">
        <f t="shared" si="26"/>
        <v>0</v>
      </c>
      <c r="P36" s="12">
        <f t="shared" si="21"/>
        <v>0</v>
      </c>
      <c r="Q36" s="13">
        <f t="shared" si="27"/>
        <v>0</v>
      </c>
      <c r="R36" s="19"/>
      <c r="S36" s="50"/>
      <c r="T36" s="14">
        <f t="shared" si="22"/>
        <v>0</v>
      </c>
      <c r="U36" s="15">
        <f t="shared" si="28"/>
        <v>0</v>
      </c>
      <c r="V36" s="14">
        <f t="shared" si="23"/>
        <v>0</v>
      </c>
      <c r="W36" s="15">
        <f t="shared" si="29"/>
        <v>0</v>
      </c>
      <c r="X36" s="20"/>
      <c r="Y36" s="51"/>
    </row>
    <row r="37" spans="1:25" ht="15.75" x14ac:dyDescent="0.25">
      <c r="A37" s="18" t="s">
        <v>8</v>
      </c>
      <c r="B37" s="19"/>
      <c r="C37" s="21"/>
      <c r="D37" s="19"/>
      <c r="E37" s="13">
        <f t="shared" si="24"/>
        <v>0</v>
      </c>
      <c r="F37" s="19">
        <v>142848</v>
      </c>
      <c r="G37" s="13">
        <f t="shared" si="25"/>
        <v>0.10226943235911715</v>
      </c>
      <c r="H37" s="14"/>
      <c r="I37" s="15"/>
      <c r="J37" s="14"/>
      <c r="K37" s="15"/>
      <c r="L37" s="20"/>
      <c r="M37" s="16"/>
      <c r="N37" s="12">
        <f t="shared" si="20"/>
        <v>0</v>
      </c>
      <c r="O37" s="13">
        <f t="shared" si="26"/>
        <v>0</v>
      </c>
      <c r="P37" s="12">
        <f t="shared" si="21"/>
        <v>0</v>
      </c>
      <c r="Q37" s="13">
        <f t="shared" si="27"/>
        <v>0</v>
      </c>
      <c r="R37" s="19"/>
      <c r="S37" s="50"/>
      <c r="T37" s="14">
        <f t="shared" si="22"/>
        <v>0</v>
      </c>
      <c r="U37" s="15">
        <f t="shared" si="28"/>
        <v>0</v>
      </c>
      <c r="V37" s="14">
        <f t="shared" si="23"/>
        <v>0</v>
      </c>
      <c r="W37" s="15">
        <f t="shared" si="29"/>
        <v>0</v>
      </c>
      <c r="X37" s="20"/>
      <c r="Y37" s="51"/>
    </row>
    <row r="38" spans="1:25" ht="15.75" x14ac:dyDescent="0.25">
      <c r="A38" s="18" t="s">
        <v>7</v>
      </c>
      <c r="B38" s="19"/>
      <c r="C38" s="21"/>
      <c r="D38" s="19"/>
      <c r="E38" s="13">
        <f t="shared" si="24"/>
        <v>0</v>
      </c>
      <c r="F38" s="19"/>
      <c r="G38" s="13">
        <f t="shared" si="25"/>
        <v>0</v>
      </c>
      <c r="H38" s="14"/>
      <c r="I38" s="15"/>
      <c r="J38" s="14"/>
      <c r="K38" s="15"/>
      <c r="L38" s="20"/>
      <c r="M38" s="16"/>
      <c r="N38" s="12">
        <f t="shared" si="20"/>
        <v>0</v>
      </c>
      <c r="O38" s="13">
        <f t="shared" si="26"/>
        <v>0</v>
      </c>
      <c r="P38" s="12">
        <f t="shared" si="21"/>
        <v>0</v>
      </c>
      <c r="Q38" s="13">
        <f t="shared" si="27"/>
        <v>0</v>
      </c>
      <c r="R38" s="19"/>
      <c r="S38" s="50"/>
      <c r="T38" s="14">
        <f t="shared" si="22"/>
        <v>0</v>
      </c>
      <c r="U38" s="15">
        <f t="shared" si="28"/>
        <v>0</v>
      </c>
      <c r="V38" s="14">
        <f t="shared" si="23"/>
        <v>0</v>
      </c>
      <c r="W38" s="15">
        <f t="shared" si="29"/>
        <v>0</v>
      </c>
      <c r="X38" s="20"/>
      <c r="Y38" s="51"/>
    </row>
    <row r="39" spans="1:25" ht="15.75" x14ac:dyDescent="0.25">
      <c r="A39" s="18" t="s">
        <v>6</v>
      </c>
      <c r="B39" s="19">
        <v>-1737</v>
      </c>
      <c r="C39" s="21">
        <v>0.44086294416243654</v>
      </c>
      <c r="D39" s="19">
        <f>-1812-75</f>
        <v>-1887</v>
      </c>
      <c r="E39" s="13">
        <f t="shared" si="24"/>
        <v>0.51557377049180331</v>
      </c>
      <c r="F39" s="19">
        <v>-302</v>
      </c>
      <c r="G39" s="13">
        <f t="shared" si="25"/>
        <v>-2.1621141753789606E-4</v>
      </c>
      <c r="H39" s="14"/>
      <c r="I39" s="15"/>
      <c r="J39" s="14"/>
      <c r="K39" s="15"/>
      <c r="L39" s="20"/>
      <c r="M39" s="16"/>
      <c r="N39" s="12">
        <f t="shared" si="20"/>
        <v>0</v>
      </c>
      <c r="O39" s="13">
        <f t="shared" si="26"/>
        <v>0</v>
      </c>
      <c r="P39" s="12">
        <f t="shared" si="21"/>
        <v>0</v>
      </c>
      <c r="Q39" s="13">
        <f t="shared" si="27"/>
        <v>0</v>
      </c>
      <c r="R39" s="19"/>
      <c r="S39" s="52"/>
      <c r="T39" s="14">
        <f t="shared" si="22"/>
        <v>0</v>
      </c>
      <c r="U39" s="15">
        <f t="shared" si="28"/>
        <v>0</v>
      </c>
      <c r="V39" s="14">
        <f t="shared" si="23"/>
        <v>0</v>
      </c>
      <c r="W39" s="15">
        <f t="shared" si="29"/>
        <v>0</v>
      </c>
      <c r="X39" s="20"/>
      <c r="Y39" s="53"/>
    </row>
    <row r="40" spans="1:25" ht="15.75" x14ac:dyDescent="0.25">
      <c r="A40" s="18" t="s">
        <v>5</v>
      </c>
      <c r="B40" s="19">
        <v>2613</v>
      </c>
      <c r="C40" s="21">
        <v>-0.66319796954314725</v>
      </c>
      <c r="D40" s="19">
        <v>3043</v>
      </c>
      <c r="E40" s="13">
        <f t="shared" si="24"/>
        <v>-0.83142076502732243</v>
      </c>
      <c r="F40" s="19">
        <v>114536</v>
      </c>
      <c r="G40" s="13">
        <f t="shared" si="25"/>
        <v>8.1999969930862462E-2</v>
      </c>
      <c r="H40" s="14"/>
      <c r="I40" s="15"/>
      <c r="J40" s="14"/>
      <c r="K40" s="15"/>
      <c r="L40" s="20"/>
      <c r="M40" s="16"/>
      <c r="N40" s="12">
        <f t="shared" si="20"/>
        <v>0</v>
      </c>
      <c r="O40" s="13">
        <f t="shared" si="26"/>
        <v>0</v>
      </c>
      <c r="P40" s="12">
        <f t="shared" si="21"/>
        <v>0</v>
      </c>
      <c r="Q40" s="13">
        <f t="shared" si="27"/>
        <v>0</v>
      </c>
      <c r="R40" s="19"/>
      <c r="S40" s="50"/>
      <c r="T40" s="14">
        <f t="shared" si="22"/>
        <v>0</v>
      </c>
      <c r="U40" s="15">
        <f t="shared" si="28"/>
        <v>0</v>
      </c>
      <c r="V40" s="14">
        <f t="shared" si="23"/>
        <v>0</v>
      </c>
      <c r="W40" s="15">
        <f t="shared" si="29"/>
        <v>0</v>
      </c>
      <c r="X40" s="20"/>
      <c r="Y40" s="51"/>
    </row>
    <row r="41" spans="1:25" ht="15.75" x14ac:dyDescent="0.25">
      <c r="A41" s="22" t="s">
        <v>0</v>
      </c>
      <c r="B41" s="23">
        <f t="shared" ref="B41:G41" si="30">SUM(B29:B40)</f>
        <v>-3940</v>
      </c>
      <c r="C41" s="24">
        <f t="shared" si="30"/>
        <v>0.99999999999999989</v>
      </c>
      <c r="D41" s="23">
        <f t="shared" si="30"/>
        <v>-3660</v>
      </c>
      <c r="E41" s="24">
        <f>SUM(E29:E40)</f>
        <v>1</v>
      </c>
      <c r="F41" s="23">
        <f t="shared" si="30"/>
        <v>1396781</v>
      </c>
      <c r="G41" s="24">
        <f t="shared" si="30"/>
        <v>0.99999999999999989</v>
      </c>
      <c r="H41" s="25"/>
      <c r="I41" s="26">
        <f>SUM(I29:I40)</f>
        <v>0</v>
      </c>
      <c r="J41" s="25"/>
      <c r="K41" s="26">
        <f t="shared" ref="K41" si="31">J41/19057</f>
        <v>0</v>
      </c>
      <c r="L41" s="27">
        <f>SUM(L29:L40)</f>
        <v>0</v>
      </c>
      <c r="M41" s="28">
        <f t="shared" ref="M41" si="32">L41/1200699</f>
        <v>0</v>
      </c>
      <c r="N41" s="12">
        <f t="shared" si="20"/>
        <v>0</v>
      </c>
      <c r="O41" s="13">
        <f t="shared" si="26"/>
        <v>0</v>
      </c>
      <c r="P41" s="12">
        <f t="shared" si="21"/>
        <v>0</v>
      </c>
      <c r="Q41" s="13">
        <f t="shared" si="27"/>
        <v>0</v>
      </c>
      <c r="R41" s="23"/>
      <c r="S41" s="54">
        <v>1</v>
      </c>
      <c r="T41" s="14">
        <f t="shared" si="22"/>
        <v>0</v>
      </c>
      <c r="U41" s="15">
        <f t="shared" si="28"/>
        <v>0</v>
      </c>
      <c r="V41" s="14">
        <f t="shared" si="23"/>
        <v>0</v>
      </c>
      <c r="W41" s="15">
        <f t="shared" si="29"/>
        <v>0</v>
      </c>
      <c r="X41" s="27"/>
      <c r="Y41" s="55">
        <v>1</v>
      </c>
    </row>
    <row r="42" spans="1:25" ht="15.75" x14ac:dyDescent="0.25">
      <c r="A42" s="29"/>
      <c r="B42" s="30"/>
      <c r="C42" s="31"/>
      <c r="D42" s="30"/>
      <c r="E42" s="31"/>
      <c r="F42" s="30"/>
      <c r="G42" s="31"/>
      <c r="H42" s="30"/>
      <c r="I42" s="31"/>
      <c r="J42" s="30"/>
      <c r="K42" s="31"/>
      <c r="L42" s="30"/>
      <c r="M42" s="31"/>
      <c r="N42" s="30"/>
      <c r="O42" s="31"/>
      <c r="P42" s="30"/>
      <c r="Q42" s="31"/>
      <c r="R42" s="30"/>
      <c r="S42" s="31"/>
      <c r="T42" s="30"/>
      <c r="U42" s="31"/>
      <c r="V42" s="30"/>
      <c r="W42" s="31"/>
      <c r="X42" s="30"/>
      <c r="Y42" s="31"/>
    </row>
    <row r="43" spans="1:25" ht="15.75" x14ac:dyDescent="0.25">
      <c r="A43" s="56" t="s">
        <v>4</v>
      </c>
      <c r="B43" s="12">
        <v>-5771</v>
      </c>
      <c r="C43" s="13">
        <f>B43/$B$45</f>
        <v>1.4647208121827411</v>
      </c>
      <c r="D43" s="12">
        <v>-5771.2308600000006</v>
      </c>
      <c r="E43" s="13">
        <f t="shared" ref="E43:E44" si="33">D43/$D$41</f>
        <v>1.5768390327868853</v>
      </c>
      <c r="F43" s="34">
        <v>1264516.6355699999</v>
      </c>
      <c r="G43" s="13">
        <f t="shared" ref="G43:G44" si="34">F43/$F$41</f>
        <v>0.90530772939351256</v>
      </c>
      <c r="H43" s="14"/>
      <c r="I43" s="35">
        <f>H43/19067</f>
        <v>0</v>
      </c>
      <c r="J43" s="14"/>
      <c r="K43" s="35">
        <f>J43/19057</f>
        <v>0</v>
      </c>
      <c r="L43" s="36"/>
      <c r="M43" s="35"/>
      <c r="N43" s="12">
        <f>H43+N20</f>
        <v>0</v>
      </c>
      <c r="O43" s="33">
        <f>N43/28933</f>
        <v>0</v>
      </c>
      <c r="P43" s="12">
        <f>J43+P20</f>
        <v>0</v>
      </c>
      <c r="Q43" s="33">
        <f>P43/30001</f>
        <v>0</v>
      </c>
      <c r="R43" s="34"/>
      <c r="S43" s="33"/>
      <c r="T43" s="14">
        <f>T20+N43</f>
        <v>0</v>
      </c>
      <c r="U43" s="35">
        <f>T43/44806</f>
        <v>0</v>
      </c>
      <c r="V43" s="14">
        <f>V20+P43</f>
        <v>0</v>
      </c>
      <c r="W43" s="35">
        <f>V43/45926</f>
        <v>0</v>
      </c>
      <c r="X43" s="36"/>
      <c r="Y43" s="35"/>
    </row>
    <row r="44" spans="1:25" ht="15.75" x14ac:dyDescent="0.25">
      <c r="A44" s="57" t="s">
        <v>3</v>
      </c>
      <c r="B44" s="19">
        <v>1831</v>
      </c>
      <c r="C44" s="13">
        <f>B44/$B$45</f>
        <v>-0.46472081218274114</v>
      </c>
      <c r="D44" s="19">
        <v>2111.7102500000001</v>
      </c>
      <c r="E44" s="13">
        <f t="shared" si="33"/>
        <v>-0.57697001366120226</v>
      </c>
      <c r="F44" s="38">
        <v>132264.36442999999</v>
      </c>
      <c r="G44" s="13">
        <f t="shared" si="34"/>
        <v>9.4692270606487342E-2</v>
      </c>
      <c r="H44" s="14"/>
      <c r="I44" s="35">
        <f>H44/19067</f>
        <v>0</v>
      </c>
      <c r="J44" s="14"/>
      <c r="K44" s="35">
        <f>J44/19057</f>
        <v>0</v>
      </c>
      <c r="L44" s="39"/>
      <c r="M44" s="35"/>
      <c r="N44" s="12">
        <f>H44+N21</f>
        <v>0</v>
      </c>
      <c r="O44" s="33">
        <f>N44/28933</f>
        <v>0</v>
      </c>
      <c r="P44" s="12">
        <f>J44+P21</f>
        <v>0</v>
      </c>
      <c r="Q44" s="33">
        <f>P44/30001</f>
        <v>0</v>
      </c>
      <c r="R44" s="38"/>
      <c r="S44" s="52"/>
      <c r="T44" s="14">
        <f>T21+N44</f>
        <v>0</v>
      </c>
      <c r="U44" s="35">
        <f t="shared" ref="U44:U45" si="35">T44/44806</f>
        <v>0</v>
      </c>
      <c r="V44" s="14">
        <f>V21+P44</f>
        <v>0</v>
      </c>
      <c r="W44" s="35">
        <f t="shared" ref="W44:W45" si="36">V44/45926</f>
        <v>0</v>
      </c>
      <c r="X44" s="39"/>
      <c r="Y44" s="53"/>
    </row>
    <row r="45" spans="1:25" ht="15.75" x14ac:dyDescent="0.25">
      <c r="A45" s="58" t="s">
        <v>0</v>
      </c>
      <c r="B45" s="41">
        <f t="shared" ref="B45:G45" si="37">SUM(B43:B44)</f>
        <v>-3940</v>
      </c>
      <c r="C45" s="42">
        <f t="shared" si="37"/>
        <v>1</v>
      </c>
      <c r="D45" s="41">
        <f t="shared" si="37"/>
        <v>-3659.5206100000005</v>
      </c>
      <c r="E45" s="42">
        <f t="shared" si="37"/>
        <v>0.99986901912568305</v>
      </c>
      <c r="F45" s="41">
        <f t="shared" si="37"/>
        <v>1396781</v>
      </c>
      <c r="G45" s="42">
        <f t="shared" si="37"/>
        <v>0.99999999999999989</v>
      </c>
      <c r="H45" s="25"/>
      <c r="I45" s="43">
        <f>H45/19067</f>
        <v>0</v>
      </c>
      <c r="J45" s="25"/>
      <c r="K45" s="43">
        <f>J45/19057</f>
        <v>0</v>
      </c>
      <c r="L45" s="44">
        <f>SUM(L43:L44)</f>
        <v>0</v>
      </c>
      <c r="M45" s="43">
        <f>L45/1200699</f>
        <v>0</v>
      </c>
      <c r="N45" s="12">
        <f>H45+N22</f>
        <v>0</v>
      </c>
      <c r="O45" s="33">
        <f>N45/28933</f>
        <v>0</v>
      </c>
      <c r="P45" s="12">
        <f>J45+P22</f>
        <v>0</v>
      </c>
      <c r="Q45" s="33">
        <f>P45/30001</f>
        <v>0</v>
      </c>
      <c r="R45" s="59"/>
      <c r="S45" s="42">
        <v>1</v>
      </c>
      <c r="T45" s="14">
        <f>T22+N45</f>
        <v>0</v>
      </c>
      <c r="U45" s="35">
        <f t="shared" si="35"/>
        <v>0</v>
      </c>
      <c r="V45" s="14">
        <f>V22+P45</f>
        <v>0</v>
      </c>
      <c r="W45" s="35">
        <f t="shared" si="36"/>
        <v>0</v>
      </c>
      <c r="X45" s="48">
        <f>SUM(X43:X44)</f>
        <v>0</v>
      </c>
      <c r="Y45" s="60">
        <v>1</v>
      </c>
    </row>
    <row r="46" spans="1:25" ht="15.75" x14ac:dyDescent="0.25">
      <c r="A46" s="45"/>
      <c r="B46" s="46"/>
      <c r="C46" s="47"/>
      <c r="D46" s="46"/>
      <c r="E46" s="47"/>
      <c r="F46" s="46"/>
      <c r="G46" s="47"/>
      <c r="H46" s="46"/>
      <c r="I46" s="47"/>
      <c r="J46" s="46"/>
      <c r="K46" s="47"/>
      <c r="L46" s="46"/>
      <c r="M46" s="47"/>
      <c r="N46" s="46"/>
      <c r="O46" s="47"/>
      <c r="P46" s="46"/>
      <c r="Q46" s="47"/>
      <c r="R46" s="46"/>
      <c r="S46" s="47"/>
      <c r="T46" s="46"/>
      <c r="U46" s="47"/>
      <c r="V46" s="46"/>
      <c r="W46" s="47"/>
      <c r="X46" s="46"/>
      <c r="Y46" s="47"/>
    </row>
    <row r="47" spans="1:25" ht="15.75" x14ac:dyDescent="0.25">
      <c r="A47" s="32" t="s">
        <v>2</v>
      </c>
      <c r="B47" s="12">
        <v>-5125</v>
      </c>
      <c r="C47" s="13">
        <f>B47/$B$49</f>
        <v>1.3007614213197969</v>
      </c>
      <c r="D47" s="12">
        <v>-5125.0391799999998</v>
      </c>
      <c r="E47" s="13">
        <f t="shared" ref="E47" si="38">D47/$D$41</f>
        <v>1.4002839289617486</v>
      </c>
      <c r="F47" s="34">
        <v>1125141</v>
      </c>
      <c r="G47" s="13">
        <f t="shared" ref="G47:G48" si="39">F47/$F$41</f>
        <v>0.80552427331127785</v>
      </c>
      <c r="H47" s="14"/>
      <c r="I47" s="35">
        <f>H47/19067</f>
        <v>0</v>
      </c>
      <c r="J47" s="14"/>
      <c r="K47" s="35">
        <f>J47/19057</f>
        <v>0</v>
      </c>
      <c r="L47" s="36"/>
      <c r="M47" s="35"/>
      <c r="N47" s="12">
        <f>H47+N24</f>
        <v>0</v>
      </c>
      <c r="O47" s="33">
        <f>N47/28933</f>
        <v>0</v>
      </c>
      <c r="P47" s="12">
        <f>J47+P24</f>
        <v>0</v>
      </c>
      <c r="Q47" s="33">
        <f>P47/30001</f>
        <v>0</v>
      </c>
      <c r="R47" s="34"/>
      <c r="S47" s="33"/>
      <c r="T47" s="14">
        <f>T24+N47</f>
        <v>0</v>
      </c>
      <c r="U47" s="35">
        <f>T47/44806</f>
        <v>0</v>
      </c>
      <c r="V47" s="14">
        <f>V24+P47</f>
        <v>0</v>
      </c>
      <c r="W47" s="35">
        <f>V47/45926</f>
        <v>0</v>
      </c>
      <c r="X47" s="36"/>
      <c r="Y47" s="35"/>
    </row>
    <row r="48" spans="1:25" ht="15.75" x14ac:dyDescent="0.25">
      <c r="A48" s="37" t="s">
        <v>1</v>
      </c>
      <c r="B48" s="19">
        <v>1185</v>
      </c>
      <c r="C48" s="13">
        <f>B48/$B$49</f>
        <v>-0.30076142131979694</v>
      </c>
      <c r="D48" s="19">
        <v>1465.5185699999997</v>
      </c>
      <c r="E48" s="13">
        <f t="shared" ref="E48" si="40">D48/$D$41</f>
        <v>-0.40041490983606548</v>
      </c>
      <c r="F48" s="38">
        <v>271640</v>
      </c>
      <c r="G48" s="13">
        <f t="shared" si="39"/>
        <v>0.19447572668872215</v>
      </c>
      <c r="H48" s="14"/>
      <c r="I48" s="35">
        <f>H48/19067</f>
        <v>0</v>
      </c>
      <c r="J48" s="14"/>
      <c r="K48" s="35">
        <f>J48/19057</f>
        <v>0</v>
      </c>
      <c r="L48" s="39"/>
      <c r="M48" s="35"/>
      <c r="N48" s="12">
        <f>H48+N25</f>
        <v>0</v>
      </c>
      <c r="O48" s="33">
        <f t="shared" ref="O48:O49" si="41">N48/28933</f>
        <v>0</v>
      </c>
      <c r="P48" s="12">
        <f>J48+P25</f>
        <v>0</v>
      </c>
      <c r="Q48" s="33">
        <f t="shared" ref="Q48:Q49" si="42">P48/30001</f>
        <v>0</v>
      </c>
      <c r="R48" s="38"/>
      <c r="S48" s="52"/>
      <c r="T48" s="14">
        <f>T25+N48</f>
        <v>0</v>
      </c>
      <c r="U48" s="35">
        <f t="shared" ref="U48:U49" si="43">T48/44806</f>
        <v>0</v>
      </c>
      <c r="V48" s="14">
        <f>V25+P48</f>
        <v>0</v>
      </c>
      <c r="W48" s="35">
        <f t="shared" ref="W48:W49" si="44">V48/45926</f>
        <v>0</v>
      </c>
      <c r="X48" s="39"/>
      <c r="Y48" s="53"/>
    </row>
    <row r="49" spans="1:25" ht="15.75" x14ac:dyDescent="0.25">
      <c r="A49" s="40" t="s">
        <v>0</v>
      </c>
      <c r="B49" s="41">
        <f>SUM(B47:B48)</f>
        <v>-3940</v>
      </c>
      <c r="C49" s="42">
        <v>1</v>
      </c>
      <c r="D49" s="41">
        <f>SUM(D47:D48)</f>
        <v>-3659.52061</v>
      </c>
      <c r="E49" s="42">
        <v>1</v>
      </c>
      <c r="F49" s="59">
        <f>SUM(F47:F48)</f>
        <v>1396781</v>
      </c>
      <c r="G49" s="42">
        <v>1</v>
      </c>
      <c r="H49" s="25"/>
      <c r="I49" s="43">
        <f>H49/19067</f>
        <v>0</v>
      </c>
      <c r="J49" s="25"/>
      <c r="K49" s="43">
        <f>J49/19057</f>
        <v>0</v>
      </c>
      <c r="L49" s="48">
        <f>SUM(L47:L48)</f>
        <v>0</v>
      </c>
      <c r="M49" s="43">
        <f>L49/1200699</f>
        <v>0</v>
      </c>
      <c r="N49" s="12">
        <f>H49+N26</f>
        <v>0</v>
      </c>
      <c r="O49" s="33">
        <f t="shared" si="41"/>
        <v>0</v>
      </c>
      <c r="P49" s="12">
        <f>J49+P26</f>
        <v>0</v>
      </c>
      <c r="Q49" s="33">
        <f t="shared" si="42"/>
        <v>0</v>
      </c>
      <c r="R49" s="59"/>
      <c r="S49" s="42">
        <v>1</v>
      </c>
      <c r="T49" s="14">
        <f>T26+N49</f>
        <v>0</v>
      </c>
      <c r="U49" s="35">
        <f t="shared" si="43"/>
        <v>0</v>
      </c>
      <c r="V49" s="14">
        <f>V26+P49</f>
        <v>0</v>
      </c>
      <c r="W49" s="35">
        <f t="shared" si="44"/>
        <v>0</v>
      </c>
      <c r="X49" s="48">
        <f>SUM(X47:X48)</f>
        <v>0</v>
      </c>
      <c r="Y49" s="60">
        <v>1</v>
      </c>
    </row>
  </sheetData>
  <pageMargins left="0" right="0" top="0" bottom="0.35433070866141736" header="0" footer="0.11811023622047245"/>
  <pageSetup paperSize="9" scale="57" orientation="landscape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תשואה 31.3.2018</vt:lpstr>
      <vt:lpstr>'פרסום תשואה 31.3.2018'!WPrint_Area_W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כרמי קוריאט</cp:lastModifiedBy>
  <dcterms:created xsi:type="dcterms:W3CDTF">2016-08-10T06:34:50Z</dcterms:created>
  <dcterms:modified xsi:type="dcterms:W3CDTF">2021-08-18T08:54:36Z</dcterms:modified>
</cp:coreProperties>
</file>