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310" windowHeight="11955"/>
  </bookViews>
  <sheets>
    <sheet name="פרסום תשואה 30.6.2018" sheetId="2" r:id="rId1"/>
  </sheets>
  <definedNames>
    <definedName name="_xlnm.Print_Area" localSheetId="0">'פרסום תשואה 30.6.2018'!$B$1:$Z$54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F53" i="2" l="1"/>
  <c r="F52" i="2"/>
  <c r="F49" i="2"/>
  <c r="F48" i="2"/>
  <c r="H54" i="2"/>
  <c r="H53" i="2"/>
  <c r="H52" i="2"/>
  <c r="H49" i="2"/>
  <c r="H48" i="2"/>
  <c r="H35" i="2"/>
  <c r="H46" i="2" s="1"/>
  <c r="H36" i="2"/>
  <c r="H37" i="2"/>
  <c r="H38" i="2"/>
  <c r="H39" i="2"/>
  <c r="H40" i="2"/>
  <c r="H41" i="2"/>
  <c r="H42" i="2"/>
  <c r="H43" i="2"/>
  <c r="H44" i="2"/>
  <c r="H45" i="2"/>
  <c r="H34" i="2"/>
  <c r="F35" i="2"/>
  <c r="F36" i="2"/>
  <c r="F37" i="2"/>
  <c r="F38" i="2"/>
  <c r="F39" i="2"/>
  <c r="F40" i="2"/>
  <c r="F41" i="2"/>
  <c r="F42" i="2"/>
  <c r="F43" i="2"/>
  <c r="F44" i="2"/>
  <c r="F45" i="2"/>
  <c r="F34" i="2"/>
  <c r="D35" i="2"/>
  <c r="D36" i="2"/>
  <c r="D37" i="2"/>
  <c r="D38" i="2"/>
  <c r="D39" i="2"/>
  <c r="D40" i="2"/>
  <c r="D41" i="2"/>
  <c r="D42" i="2"/>
  <c r="D43" i="2"/>
  <c r="D44" i="2"/>
  <c r="D45" i="2"/>
  <c r="D34" i="2"/>
  <c r="D28" i="2"/>
  <c r="D27" i="2"/>
  <c r="F28" i="2"/>
  <c r="F27" i="2"/>
  <c r="H29" i="2"/>
  <c r="H28" i="2"/>
  <c r="H27" i="2"/>
  <c r="H10" i="2"/>
  <c r="H11" i="2"/>
  <c r="H12" i="2"/>
  <c r="H13" i="2"/>
  <c r="H14" i="2"/>
  <c r="H15" i="2"/>
  <c r="H16" i="2"/>
  <c r="H17" i="2"/>
  <c r="H18" i="2"/>
  <c r="H19" i="2"/>
  <c r="H20" i="2"/>
  <c r="H9" i="2"/>
  <c r="F10" i="2"/>
  <c r="F11" i="2"/>
  <c r="F12" i="2"/>
  <c r="F13" i="2"/>
  <c r="F14" i="2"/>
  <c r="F15" i="2"/>
  <c r="F16" i="2"/>
  <c r="F17" i="2"/>
  <c r="F18" i="2"/>
  <c r="F19" i="2"/>
  <c r="F20" i="2"/>
  <c r="F9" i="2"/>
  <c r="D29" i="2"/>
  <c r="D25" i="2"/>
  <c r="D24" i="2"/>
  <c r="D23" i="2"/>
  <c r="D10" i="2"/>
  <c r="D11" i="2"/>
  <c r="D12" i="2"/>
  <c r="D13" i="2"/>
  <c r="D14" i="2"/>
  <c r="D15" i="2"/>
  <c r="D16" i="2"/>
  <c r="D17" i="2"/>
  <c r="D18" i="2"/>
  <c r="D19" i="2"/>
  <c r="D20" i="2"/>
  <c r="D9" i="2"/>
  <c r="J54" i="2" l="1"/>
  <c r="J53" i="2"/>
  <c r="J52" i="2"/>
  <c r="J50" i="2"/>
  <c r="J49" i="2"/>
  <c r="J48" i="2"/>
  <c r="I46" i="2"/>
  <c r="I35" i="2"/>
  <c r="I36" i="2"/>
  <c r="I37" i="2"/>
  <c r="J37" i="2" s="1"/>
  <c r="I38" i="2"/>
  <c r="I39" i="2"/>
  <c r="I40" i="2"/>
  <c r="I41" i="2"/>
  <c r="J41" i="2" s="1"/>
  <c r="I42" i="2"/>
  <c r="I43" i="2"/>
  <c r="I44" i="2"/>
  <c r="I45" i="2"/>
  <c r="J45" i="2" s="1"/>
  <c r="I34" i="2"/>
  <c r="J35" i="2"/>
  <c r="J36" i="2"/>
  <c r="J38" i="2"/>
  <c r="J39" i="2"/>
  <c r="J40" i="2"/>
  <c r="J42" i="2"/>
  <c r="J43" i="2"/>
  <c r="J44" i="2"/>
  <c r="J34" i="2"/>
  <c r="L54" i="2"/>
  <c r="L53" i="2"/>
  <c r="L52" i="2"/>
  <c r="L50" i="2"/>
  <c r="L49" i="2"/>
  <c r="L48" i="2"/>
  <c r="L46" i="2"/>
  <c r="L35" i="2"/>
  <c r="L36" i="2"/>
  <c r="L37" i="2"/>
  <c r="L38" i="2"/>
  <c r="L39" i="2"/>
  <c r="L40" i="2"/>
  <c r="L41" i="2"/>
  <c r="L42" i="2"/>
  <c r="L43" i="2"/>
  <c r="L44" i="2"/>
  <c r="L45" i="2"/>
  <c r="L34" i="2"/>
  <c r="K46" i="2"/>
  <c r="E44" i="2"/>
  <c r="E19" i="2"/>
  <c r="J46" i="2" l="1"/>
  <c r="K50" i="2" l="1"/>
  <c r="N29" i="2" l="1"/>
  <c r="N28" i="2"/>
  <c r="N27" i="2"/>
  <c r="N25" i="2"/>
  <c r="N24" i="2"/>
  <c r="N23" i="2"/>
  <c r="N21" i="2"/>
  <c r="N10" i="2"/>
  <c r="N11" i="2"/>
  <c r="N12" i="2"/>
  <c r="N13" i="2"/>
  <c r="N14" i="2"/>
  <c r="N15" i="2"/>
  <c r="N16" i="2"/>
  <c r="N17" i="2"/>
  <c r="N18" i="2"/>
  <c r="N19" i="2"/>
  <c r="N20" i="2"/>
  <c r="N9" i="2"/>
  <c r="L29" i="2"/>
  <c r="L28" i="2"/>
  <c r="L27" i="2"/>
  <c r="L25" i="2"/>
  <c r="L24" i="2"/>
  <c r="L23" i="2"/>
  <c r="L21" i="2"/>
  <c r="L10" i="2"/>
  <c r="L11" i="2"/>
  <c r="L12" i="2"/>
  <c r="L13" i="2"/>
  <c r="L14" i="2"/>
  <c r="L15" i="2"/>
  <c r="L16" i="2"/>
  <c r="L17" i="2"/>
  <c r="L18" i="2"/>
  <c r="L19" i="2"/>
  <c r="L20" i="2"/>
  <c r="L9" i="2"/>
  <c r="J28" i="2"/>
  <c r="J27" i="2"/>
  <c r="J29" i="2"/>
  <c r="J25" i="2"/>
  <c r="J24" i="2"/>
  <c r="J23" i="2"/>
  <c r="E20" i="2" l="1"/>
  <c r="C20" i="2"/>
  <c r="C19" i="2"/>
  <c r="G54" i="2"/>
  <c r="E54" i="2"/>
  <c r="C54" i="2"/>
  <c r="G29" i="2"/>
  <c r="H24" i="2"/>
  <c r="H23" i="2"/>
  <c r="H25" i="2" s="1"/>
  <c r="G21" i="2"/>
  <c r="F29" i="2"/>
  <c r="F25" i="2"/>
  <c r="F24" i="2"/>
  <c r="F23" i="2"/>
  <c r="Y50" i="2" l="1"/>
  <c r="Y54" i="2"/>
  <c r="Y29" i="2" l="1"/>
  <c r="Z29" i="2" s="1"/>
  <c r="W29" i="2"/>
  <c r="X29" i="2" s="1"/>
  <c r="U29" i="2"/>
  <c r="V29" i="2" s="1"/>
  <c r="Y25" i="2"/>
  <c r="Z25" i="2" s="1"/>
  <c r="W25" i="2"/>
  <c r="X25" i="2" s="1"/>
  <c r="U25" i="2"/>
  <c r="V25" i="2" s="1"/>
  <c r="Z20" i="2"/>
  <c r="Z19" i="2"/>
  <c r="Z18" i="2"/>
  <c r="Z17" i="2"/>
  <c r="Z16" i="2"/>
  <c r="Z15" i="2"/>
  <c r="Z14" i="2"/>
  <c r="Z13" i="2"/>
  <c r="Z12" i="2"/>
  <c r="Z11" i="2"/>
  <c r="Z10" i="2"/>
  <c r="Z9" i="2"/>
  <c r="Y21" i="2"/>
  <c r="Z21" i="2" s="1"/>
  <c r="W21" i="2"/>
  <c r="X21" i="2" s="1"/>
  <c r="U21" i="2"/>
  <c r="V21" i="2" s="1"/>
  <c r="P44" i="2" l="1"/>
  <c r="U44" i="2"/>
  <c r="V44" i="2" s="1"/>
  <c r="U43" i="2"/>
  <c r="V43" i="2" s="1"/>
  <c r="U42" i="2"/>
  <c r="V42" i="2" s="1"/>
  <c r="U36" i="2"/>
  <c r="V36" i="2" s="1"/>
  <c r="S29" i="2"/>
  <c r="T29" i="2" s="1"/>
  <c r="Q29" i="2"/>
  <c r="R29" i="2" s="1"/>
  <c r="O29" i="2"/>
  <c r="P29" i="2" s="1"/>
  <c r="S25" i="2"/>
  <c r="T25" i="2" s="1"/>
  <c r="Q25" i="2"/>
  <c r="R25" i="2" s="1"/>
  <c r="O25" i="2"/>
  <c r="P25" i="2" s="1"/>
  <c r="S21" i="2"/>
  <c r="T21" i="2" s="1"/>
  <c r="Q21" i="2"/>
  <c r="R21" i="2" s="1"/>
  <c r="O21" i="2"/>
  <c r="P21" i="2" s="1"/>
  <c r="K53" i="2"/>
  <c r="I53" i="2"/>
  <c r="K52" i="2"/>
  <c r="I52" i="2"/>
  <c r="K49" i="2"/>
  <c r="K48" i="2"/>
  <c r="I49" i="2"/>
  <c r="I48" i="2"/>
  <c r="K35" i="2"/>
  <c r="K36" i="2"/>
  <c r="K37" i="2"/>
  <c r="K38" i="2"/>
  <c r="K39" i="2"/>
  <c r="K40" i="2"/>
  <c r="K41" i="2"/>
  <c r="K42" i="2"/>
  <c r="K43" i="2"/>
  <c r="K44" i="2"/>
  <c r="K45" i="2"/>
  <c r="K34" i="2"/>
  <c r="M29" i="2"/>
  <c r="K29" i="2"/>
  <c r="I29" i="2"/>
  <c r="M25" i="2"/>
  <c r="K25" i="2"/>
  <c r="I25" i="2"/>
  <c r="M21" i="2"/>
  <c r="K21" i="2"/>
  <c r="I21" i="2"/>
  <c r="G50" i="2"/>
  <c r="E50" i="2"/>
  <c r="C50" i="2"/>
  <c r="D50" i="2"/>
  <c r="F50" i="2"/>
  <c r="G46" i="2"/>
  <c r="F46" i="2"/>
  <c r="E46" i="2"/>
  <c r="D46" i="2"/>
  <c r="C46" i="2"/>
  <c r="E29" i="2"/>
  <c r="C29" i="2"/>
  <c r="G25" i="2"/>
  <c r="E25" i="2"/>
  <c r="C25" i="2"/>
  <c r="E21" i="2"/>
  <c r="C21" i="2"/>
  <c r="K54" i="2" l="1"/>
  <c r="J11" i="2"/>
  <c r="J15" i="2"/>
  <c r="J19" i="2"/>
  <c r="J12" i="2"/>
  <c r="J16" i="2"/>
  <c r="J20" i="2"/>
  <c r="J13" i="2"/>
  <c r="J17" i="2"/>
  <c r="J9" i="2"/>
  <c r="J10" i="2"/>
  <c r="J14" i="2"/>
  <c r="J18" i="2"/>
  <c r="I54" i="2"/>
  <c r="W42" i="2"/>
  <c r="X42" i="2" s="1"/>
  <c r="W53" i="2"/>
  <c r="X53" i="2" s="1"/>
  <c r="P53" i="2"/>
  <c r="W43" i="2"/>
  <c r="X43" i="2" s="1"/>
  <c r="W44" i="2"/>
  <c r="X44" i="2" s="1"/>
  <c r="W45" i="2"/>
  <c r="X45" i="2" s="1"/>
  <c r="P43" i="2"/>
  <c r="P42" i="2"/>
  <c r="P36" i="2"/>
  <c r="U35" i="2"/>
  <c r="V35" i="2" s="1"/>
  <c r="P35" i="2"/>
  <c r="U40" i="2"/>
  <c r="V40" i="2" s="1"/>
  <c r="P40" i="2"/>
  <c r="I50" i="2"/>
  <c r="H50" i="2"/>
  <c r="R53" i="2" l="1"/>
  <c r="J21" i="2"/>
  <c r="R44" i="2"/>
  <c r="D21" i="2"/>
  <c r="F21" i="2"/>
  <c r="R42" i="2"/>
  <c r="R43" i="2"/>
  <c r="U52" i="2"/>
  <c r="V52" i="2" s="1"/>
  <c r="P52" i="2"/>
  <c r="W52" i="2"/>
  <c r="X52" i="2" s="1"/>
  <c r="R52" i="2"/>
  <c r="W54" i="2"/>
  <c r="X54" i="2" s="1"/>
  <c r="R54" i="2"/>
  <c r="U53" i="2"/>
  <c r="V53" i="2" s="1"/>
  <c r="U54" i="2"/>
  <c r="V54" i="2" s="1"/>
  <c r="P54" i="2"/>
  <c r="W49" i="2"/>
  <c r="X49" i="2" s="1"/>
  <c r="R49" i="2"/>
  <c r="W48" i="2"/>
  <c r="X48" i="2" s="1"/>
  <c r="R48" i="2"/>
  <c r="U49" i="2"/>
  <c r="V49" i="2" s="1"/>
  <c r="P49" i="2"/>
  <c r="U48" i="2"/>
  <c r="V48" i="2" s="1"/>
  <c r="P48" i="2"/>
  <c r="R45" i="2"/>
  <c r="U45" i="2"/>
  <c r="V45" i="2" s="1"/>
  <c r="P45" i="2"/>
  <c r="W41" i="2"/>
  <c r="X41" i="2" s="1"/>
  <c r="R41" i="2"/>
  <c r="W37" i="2"/>
  <c r="X37" i="2" s="1"/>
  <c r="R37" i="2"/>
  <c r="W39" i="2"/>
  <c r="X39" i="2" s="1"/>
  <c r="R39" i="2"/>
  <c r="W38" i="2"/>
  <c r="X38" i="2" s="1"/>
  <c r="R38" i="2"/>
  <c r="W40" i="2"/>
  <c r="X40" i="2" s="1"/>
  <c r="R40" i="2"/>
  <c r="W35" i="2"/>
  <c r="X35" i="2" s="1"/>
  <c r="R35" i="2"/>
  <c r="W34" i="2"/>
  <c r="X34" i="2" s="1"/>
  <c r="R34" i="2"/>
  <c r="W36" i="2"/>
  <c r="X36" i="2" s="1"/>
  <c r="R36" i="2"/>
  <c r="U38" i="2"/>
  <c r="V38" i="2" s="1"/>
  <c r="P38" i="2"/>
  <c r="U34" i="2"/>
  <c r="V34" i="2" s="1"/>
  <c r="P34" i="2"/>
  <c r="U41" i="2"/>
  <c r="V41" i="2" s="1"/>
  <c r="P41" i="2"/>
  <c r="U39" i="2"/>
  <c r="V39" i="2" s="1"/>
  <c r="P39" i="2"/>
  <c r="U37" i="2"/>
  <c r="V37" i="2" s="1"/>
  <c r="P37" i="2"/>
  <c r="W50" i="2" l="1"/>
  <c r="X50" i="2" s="1"/>
  <c r="R50" i="2"/>
  <c r="U50" i="2"/>
  <c r="V50" i="2" s="1"/>
  <c r="P50" i="2"/>
  <c r="W46" i="2"/>
  <c r="X46" i="2" s="1"/>
  <c r="R46" i="2"/>
  <c r="U46" i="2"/>
  <c r="V46" i="2" s="1"/>
  <c r="P46" i="2"/>
</calcChain>
</file>

<file path=xl/sharedStrings.xml><?xml version="1.0" encoding="utf-8"?>
<sst xmlns="http://schemas.openxmlformats.org/spreadsheetml/2006/main" count="124" uniqueCount="32">
  <si>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</si>
  <si>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</si>
  <si>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</si>
  <si>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</si>
  <si>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</si>
  <si>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</si>
  <si>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</si>
  <si>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</si>
  <si>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</si>
  <si>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</si>
  <si>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</si>
  <si>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</si>
  <si>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</si>
  <si>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</si>
  <si>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</si>
  <si>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</si>
  <si>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</si>
  <si>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</si>
  <si>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</si>
  <si>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</si>
  <si>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</si>
  <si>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</si>
  <si>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</si>
  <si>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</si>
  <si>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</si>
  <si>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</si>
  <si>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נתונים לרבעון בשנת :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</si>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</sst>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69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 applyFill="1"/>
    <xf numFmtId="165" fontId="6" fillId="0" borderId="0" xfId="2" applyNumberFormat="1" applyFont="1" applyFill="1"/>
    <xf numFmtId="0" fontId="6" fillId="0" borderId="0" xfId="2" applyFont="1" applyFill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 applyFill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167" fontId="6" fillId="0" borderId="0" xfId="2" applyNumberFormat="1" applyFont="1" applyFill="1" applyBorder="1"/>
    <xf numFmtId="0" fontId="12" fillId="0" borderId="0" xfId="0" applyFont="1" applyBorder="1"/>
    <xf numFmtId="0" fontId="12" fillId="0" borderId="0" xfId="0" applyFont="1" applyAlignment="1">
      <alignment horizontal="right" readingOrder="2"/>
    </xf>
    <xf numFmtId="0" fontId="12" fillId="0" borderId="0" xfId="0" applyFont="1"/>
    <xf numFmtId="165" fontId="4" fillId="2" borderId="9" xfId="1" applyNumberFormat="1" applyFont="1" applyFill="1" applyBorder="1" applyAlignment="1">
      <alignment horizontal="right"/>
    </xf>
    <xf numFmtId="164" fontId="4" fillId="2" borderId="17" xfId="1" applyNumberFormat="1" applyFont="1" applyFill="1" applyBorder="1" applyAlignment="1">
      <alignment horizontal="right"/>
    </xf>
    <xf numFmtId="164" fontId="4" fillId="2" borderId="7" xfId="4" applyNumberFormat="1" applyFont="1" applyFill="1" applyBorder="1" applyAlignment="1">
      <alignment horizontal="right"/>
    </xf>
    <xf numFmtId="164" fontId="4" fillId="2" borderId="7" xfId="1" applyNumberFormat="1" applyFont="1" applyFill="1" applyBorder="1" applyAlignment="1">
      <alignment horizontal="right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23" fillId="5" borderId="19" xfId="2" applyFont="1" applyFill="1" applyBorder="1" applyAlignment="1">
      <alignment horizontal="right"/>
    </xf>
    <xf numFmtId="0" fontId="23" fillId="5" borderId="20" xfId="2" applyFont="1" applyFill="1" applyBorder="1" applyAlignment="1">
      <alignment horizontal="right"/>
    </xf>
    <xf numFmtId="0" fontId="23" fillId="5" borderId="21" xfId="2" applyFont="1" applyFill="1" applyBorder="1" applyAlignment="1">
      <alignment horizontal="right"/>
    </xf>
  </cellXfs>
  <cellStyles count="504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rightToLeft="1" tabSelected="1" workbookViewId="0">
      <selection activeCell="C57" sqref="C57"/>
    </sheetView>
  </sheetViews>
  <sheetFormatPr defaultColWidth="9.125" defaultRowHeight="15"/>
  <cols>
    <col min="1" max="1" width="2" style="1" customWidth="1"/>
    <col min="2" max="2" width="23.25" style="1" customWidth="1"/>
    <col min="3" max="3" width="9.625" style="1" customWidth="1"/>
    <col min="4" max="4" width="9.125" style="1" customWidth="1"/>
    <col min="5" max="5" width="10.125" style="1" customWidth="1"/>
    <col min="6" max="6" width="9.625" style="1" customWidth="1"/>
    <col min="7" max="7" width="12.375" style="1" customWidth="1"/>
    <col min="8" max="8" width="9.625" style="1" customWidth="1"/>
    <col min="9" max="12" width="9.125" style="1" customWidth="1"/>
    <col min="13" max="13" width="9.875" style="1" customWidth="1"/>
    <col min="14" max="18" width="9.125" style="1" customWidth="1"/>
    <col min="19" max="19" width="9.875" style="1" customWidth="1"/>
    <col min="20" max="20" width="9.125" style="1" customWidth="1"/>
    <col min="21" max="24" width="9.125" style="1"/>
    <col min="25" max="25" width="9.875" style="1" bestFit="1" customWidth="1"/>
    <col min="26" max="16384" width="9.125" style="1"/>
  </cols>
  <sheetData>
    <row r="1" spans="1:26" ht="18.75">
      <c r="B1" s="55" t="s">
        <v>28</v>
      </c>
    </row>
    <row r="2" spans="1:26" ht="18.75">
      <c r="B2" s="54" t="s">
        <v>27</v>
      </c>
    </row>
    <row r="3" spans="1:26" ht="18.75">
      <c r="B3" s="53" t="s">
        <v>29</v>
      </c>
      <c r="C3" s="66" t="s">
        <v>30</v>
      </c>
      <c r="D3" s="67"/>
      <c r="E3" s="67"/>
      <c r="F3" s="67"/>
      <c r="G3" s="67"/>
      <c r="H3" s="68"/>
    </row>
    <row r="4" spans="1:26">
      <c r="A4" s="31"/>
      <c r="B4" s="25"/>
      <c r="C4" s="52"/>
      <c r="D4" s="31"/>
      <c r="E4" s="31"/>
      <c r="F4" s="31"/>
      <c r="G4" s="31"/>
      <c r="H4" s="31"/>
    </row>
    <row r="5" spans="1:26">
      <c r="A5" s="31"/>
      <c r="B5" s="31"/>
    </row>
    <row r="6" spans="1:26" ht="18.75">
      <c r="A6" s="31"/>
      <c r="B6" s="50" t="s">
        <v>26</v>
      </c>
      <c r="C6" s="63" t="s">
        <v>22</v>
      </c>
      <c r="D6" s="64"/>
      <c r="E6" s="64"/>
      <c r="F6" s="64"/>
      <c r="G6" s="64"/>
      <c r="H6" s="65"/>
      <c r="I6" s="63" t="s">
        <v>25</v>
      </c>
      <c r="J6" s="64"/>
      <c r="K6" s="64"/>
      <c r="L6" s="64"/>
      <c r="M6" s="64"/>
      <c r="N6" s="65"/>
      <c r="O6" s="63" t="s">
        <v>24</v>
      </c>
      <c r="P6" s="64"/>
      <c r="Q6" s="64"/>
      <c r="R6" s="64"/>
      <c r="S6" s="64"/>
      <c r="T6" s="65"/>
      <c r="U6" s="63" t="s">
        <v>23</v>
      </c>
      <c r="V6" s="64"/>
      <c r="W6" s="64"/>
      <c r="X6" s="64"/>
      <c r="Y6" s="64"/>
      <c r="Z6" s="65"/>
    </row>
    <row r="7" spans="1:26" ht="27.75" customHeight="1">
      <c r="A7" s="31"/>
      <c r="B7" s="49">
        <v>2018</v>
      </c>
      <c r="C7" s="62" t="s">
        <v>21</v>
      </c>
      <c r="D7" s="60"/>
      <c r="E7" s="60" t="s">
        <v>20</v>
      </c>
      <c r="F7" s="60"/>
      <c r="G7" s="60" t="s">
        <v>19</v>
      </c>
      <c r="H7" s="61"/>
      <c r="I7" s="62" t="s">
        <v>21</v>
      </c>
      <c r="J7" s="60"/>
      <c r="K7" s="60" t="s">
        <v>20</v>
      </c>
      <c r="L7" s="60"/>
      <c r="M7" s="60" t="s">
        <v>19</v>
      </c>
      <c r="N7" s="61"/>
      <c r="O7" s="62" t="s">
        <v>21</v>
      </c>
      <c r="P7" s="60"/>
      <c r="Q7" s="60" t="s">
        <v>20</v>
      </c>
      <c r="R7" s="60"/>
      <c r="S7" s="60" t="s">
        <v>19</v>
      </c>
      <c r="T7" s="61"/>
      <c r="U7" s="62" t="s">
        <v>21</v>
      </c>
      <c r="V7" s="60"/>
      <c r="W7" s="60" t="s">
        <v>20</v>
      </c>
      <c r="X7" s="60"/>
      <c r="Y7" s="60" t="s">
        <v>19</v>
      </c>
      <c r="Z7" s="61"/>
    </row>
    <row r="8" spans="1:26" ht="21" customHeight="1">
      <c r="A8" s="31"/>
      <c r="B8" s="31"/>
      <c r="C8" s="48" t="s">
        <v>18</v>
      </c>
      <c r="D8" s="47" t="s">
        <v>17</v>
      </c>
      <c r="E8" s="47" t="s">
        <v>18</v>
      </c>
      <c r="F8" s="47" t="s">
        <v>17</v>
      </c>
      <c r="G8" s="47" t="s">
        <v>18</v>
      </c>
      <c r="H8" s="46" t="s">
        <v>17</v>
      </c>
      <c r="I8" s="48" t="s">
        <v>18</v>
      </c>
      <c r="J8" s="47" t="s">
        <v>17</v>
      </c>
      <c r="K8" s="47" t="s">
        <v>18</v>
      </c>
      <c r="L8" s="47" t="s">
        <v>17</v>
      </c>
      <c r="M8" s="47" t="s">
        <v>18</v>
      </c>
      <c r="N8" s="46" t="s">
        <v>17</v>
      </c>
      <c r="O8" s="48" t="s">
        <v>18</v>
      </c>
      <c r="P8" s="47" t="s">
        <v>17</v>
      </c>
      <c r="Q8" s="47" t="s">
        <v>18</v>
      </c>
      <c r="R8" s="47" t="s">
        <v>17</v>
      </c>
      <c r="S8" s="47" t="s">
        <v>18</v>
      </c>
      <c r="T8" s="46" t="s">
        <v>17</v>
      </c>
      <c r="U8" s="48" t="s">
        <v>18</v>
      </c>
      <c r="V8" s="47" t="s">
        <v>17</v>
      </c>
      <c r="W8" s="47" t="s">
        <v>18</v>
      </c>
      <c r="X8" s="47" t="s">
        <v>17</v>
      </c>
      <c r="Y8" s="47" t="s">
        <v>18</v>
      </c>
      <c r="Z8" s="46" t="s">
        <v>17</v>
      </c>
    </row>
    <row r="9" spans="1:26">
      <c r="A9" s="51"/>
      <c r="B9" s="45" t="s">
        <v>16</v>
      </c>
      <c r="C9" s="21">
        <v>-11</v>
      </c>
      <c r="D9" s="44">
        <f>C9/$C$21</f>
        <v>2.7918781725888324E-3</v>
      </c>
      <c r="E9" s="21">
        <v>-11</v>
      </c>
      <c r="F9" s="44">
        <f>E9/$E$21</f>
        <v>3.0054644808743172E-3</v>
      </c>
      <c r="G9" s="21">
        <v>161378</v>
      </c>
      <c r="H9" s="44">
        <f>G9/$G$21</f>
        <v>0.11553564946831321</v>
      </c>
      <c r="I9" s="18">
        <v>36</v>
      </c>
      <c r="J9" s="42">
        <f>I9/$I$21</f>
        <v>4.0807073226025847E-3</v>
      </c>
      <c r="K9" s="18">
        <v>36</v>
      </c>
      <c r="L9" s="42">
        <f>K9/$K$21</f>
        <v>4.0098017375807529E-3</v>
      </c>
      <c r="M9" s="18">
        <v>165858</v>
      </c>
      <c r="N9" s="42">
        <f>M9/$M$21</f>
        <v>0.11588615267447588</v>
      </c>
      <c r="O9" s="21"/>
      <c r="P9" s="44"/>
      <c r="Q9" s="21"/>
      <c r="R9" s="44"/>
      <c r="S9" s="21"/>
      <c r="T9" s="43"/>
      <c r="U9" s="18"/>
      <c r="V9" s="42"/>
      <c r="W9" s="18"/>
      <c r="X9" s="42"/>
      <c r="Y9" s="18"/>
      <c r="Z9" s="41">
        <f>Y9/1280614</f>
        <v>0</v>
      </c>
    </row>
    <row r="10" spans="1:26">
      <c r="A10" s="51"/>
      <c r="B10" s="40" t="s">
        <v>15</v>
      </c>
      <c r="C10" s="14">
        <v>-511</v>
      </c>
      <c r="D10" s="44">
        <f t="shared" ref="D10:D20" si="0">C10/$C$21</f>
        <v>0.12969543147208121</v>
      </c>
      <c r="E10" s="14">
        <v>-511</v>
      </c>
      <c r="F10" s="44">
        <f t="shared" ref="F10:F20" si="1">E10/$E$21</f>
        <v>0.13961748633879781</v>
      </c>
      <c r="G10" s="14">
        <v>297374</v>
      </c>
      <c r="H10" s="44">
        <f t="shared" ref="H10:H20" si="2">G10/$G$21</f>
        <v>0.21289951681759703</v>
      </c>
      <c r="I10" s="11">
        <v>-1053</v>
      </c>
      <c r="J10" s="42">
        <f t="shared" ref="J10:J20" si="3">I10/$I$21</f>
        <v>-0.11936068918612559</v>
      </c>
      <c r="K10" s="18">
        <v>-1053</v>
      </c>
      <c r="L10" s="42">
        <f t="shared" ref="L10:L20" si="4">K10/$K$21</f>
        <v>-0.11728670082423702</v>
      </c>
      <c r="M10" s="11">
        <v>299290</v>
      </c>
      <c r="N10" s="42">
        <f t="shared" ref="N10:N20" si="5">M10/$M$21</f>
        <v>0.2091160307850323</v>
      </c>
      <c r="O10" s="14"/>
      <c r="P10" s="44"/>
      <c r="Q10" s="14"/>
      <c r="R10" s="44"/>
      <c r="S10" s="14"/>
      <c r="T10" s="43"/>
      <c r="U10" s="11"/>
      <c r="V10" s="42"/>
      <c r="W10" s="11"/>
      <c r="X10" s="42"/>
      <c r="Y10" s="11"/>
      <c r="Z10" s="41">
        <f t="shared" ref="Z10:Z21" si="6">Y10/1280614</f>
        <v>0</v>
      </c>
    </row>
    <row r="11" spans="1:26">
      <c r="A11" s="51"/>
      <c r="B11" s="40" t="s">
        <v>14</v>
      </c>
      <c r="C11" s="14"/>
      <c r="D11" s="44">
        <f t="shared" si="0"/>
        <v>0</v>
      </c>
      <c r="E11" s="14"/>
      <c r="F11" s="44">
        <f t="shared" si="1"/>
        <v>0</v>
      </c>
      <c r="G11" s="14"/>
      <c r="H11" s="44">
        <f t="shared" si="2"/>
        <v>0</v>
      </c>
      <c r="I11" s="11"/>
      <c r="J11" s="42">
        <f t="shared" si="3"/>
        <v>0</v>
      </c>
      <c r="K11" s="18"/>
      <c r="L11" s="42">
        <f t="shared" si="4"/>
        <v>0</v>
      </c>
      <c r="M11" s="11"/>
      <c r="N11" s="42">
        <f t="shared" si="5"/>
        <v>0</v>
      </c>
      <c r="O11" s="14"/>
      <c r="P11" s="44"/>
      <c r="Q11" s="14"/>
      <c r="R11" s="44"/>
      <c r="S11" s="14"/>
      <c r="T11" s="43"/>
      <c r="U11" s="11"/>
      <c r="V11" s="42"/>
      <c r="W11" s="11"/>
      <c r="X11" s="42"/>
      <c r="Y11" s="11"/>
      <c r="Z11" s="41">
        <f t="shared" si="6"/>
        <v>0</v>
      </c>
    </row>
    <row r="12" spans="1:26">
      <c r="A12" s="51"/>
      <c r="B12" s="40" t="s">
        <v>13</v>
      </c>
      <c r="C12" s="14">
        <v>-1095</v>
      </c>
      <c r="D12" s="44">
        <f t="shared" si="0"/>
        <v>0.2779187817258883</v>
      </c>
      <c r="E12" s="14">
        <v>-1095</v>
      </c>
      <c r="F12" s="44">
        <f t="shared" si="1"/>
        <v>0.29918032786885246</v>
      </c>
      <c r="G12" s="14">
        <v>464497</v>
      </c>
      <c r="H12" s="44">
        <f t="shared" si="2"/>
        <v>0.33254819474205333</v>
      </c>
      <c r="I12" s="11">
        <v>4238</v>
      </c>
      <c r="J12" s="42">
        <f t="shared" si="3"/>
        <v>0.48038993425527093</v>
      </c>
      <c r="K12" s="18">
        <v>4238</v>
      </c>
      <c r="L12" s="42">
        <f t="shared" si="4"/>
        <v>0.47204277121853422</v>
      </c>
      <c r="M12" s="11">
        <v>482148</v>
      </c>
      <c r="N12" s="42">
        <f t="shared" si="5"/>
        <v>0.33688020318400802</v>
      </c>
      <c r="O12" s="14"/>
      <c r="P12" s="44"/>
      <c r="Q12" s="14"/>
      <c r="R12" s="44"/>
      <c r="S12" s="14"/>
      <c r="T12" s="43"/>
      <c r="U12" s="11"/>
      <c r="V12" s="42"/>
      <c r="W12" s="11"/>
      <c r="X12" s="42"/>
      <c r="Y12" s="11"/>
      <c r="Z12" s="41">
        <f t="shared" si="6"/>
        <v>0</v>
      </c>
    </row>
    <row r="13" spans="1:26">
      <c r="A13" s="51"/>
      <c r="B13" s="40" t="s">
        <v>12</v>
      </c>
      <c r="C13" s="14">
        <v>108</v>
      </c>
      <c r="D13" s="44">
        <f t="shared" si="0"/>
        <v>-2.7411167512690356E-2</v>
      </c>
      <c r="E13" s="14">
        <v>108</v>
      </c>
      <c r="F13" s="44">
        <f t="shared" si="1"/>
        <v>-2.9508196721311476E-2</v>
      </c>
      <c r="G13" s="14">
        <v>12908</v>
      </c>
      <c r="H13" s="44">
        <f t="shared" si="2"/>
        <v>9.2412482701296761E-3</v>
      </c>
      <c r="I13" s="11">
        <v>200</v>
      </c>
      <c r="J13" s="42">
        <f t="shared" si="3"/>
        <v>2.2670596236681023E-2</v>
      </c>
      <c r="K13" s="18">
        <v>200</v>
      </c>
      <c r="L13" s="42">
        <f t="shared" si="4"/>
        <v>2.2276676319893073E-2</v>
      </c>
      <c r="M13" s="11">
        <v>13582</v>
      </c>
      <c r="N13" s="42">
        <f t="shared" si="5"/>
        <v>9.4898390528327329E-3</v>
      </c>
      <c r="O13" s="14"/>
      <c r="P13" s="44"/>
      <c r="Q13" s="14"/>
      <c r="R13" s="44"/>
      <c r="S13" s="14"/>
      <c r="T13" s="43"/>
      <c r="U13" s="11"/>
      <c r="V13" s="42"/>
      <c r="W13" s="11"/>
      <c r="X13" s="42"/>
      <c r="Y13" s="11"/>
      <c r="Z13" s="41">
        <f t="shared" si="6"/>
        <v>0</v>
      </c>
    </row>
    <row r="14" spans="1:26">
      <c r="A14" s="51"/>
      <c r="B14" s="40" t="s">
        <v>11</v>
      </c>
      <c r="C14" s="14">
        <v>-1602</v>
      </c>
      <c r="D14" s="44">
        <f t="shared" si="0"/>
        <v>0.40659898477157358</v>
      </c>
      <c r="E14" s="14">
        <v>-1602</v>
      </c>
      <c r="F14" s="44">
        <f t="shared" si="1"/>
        <v>0.43770491803278688</v>
      </c>
      <c r="G14" s="14">
        <v>60653</v>
      </c>
      <c r="H14" s="44">
        <f t="shared" si="2"/>
        <v>4.3423414264655659E-2</v>
      </c>
      <c r="I14" s="11">
        <v>1197</v>
      </c>
      <c r="J14" s="42">
        <f t="shared" si="3"/>
        <v>0.13568351847653592</v>
      </c>
      <c r="K14" s="18">
        <v>1197</v>
      </c>
      <c r="L14" s="42">
        <f t="shared" si="4"/>
        <v>0.13332590777456005</v>
      </c>
      <c r="M14" s="11">
        <v>62349</v>
      </c>
      <c r="N14" s="42">
        <f t="shared" si="5"/>
        <v>4.3563685400166988E-2</v>
      </c>
      <c r="O14" s="14"/>
      <c r="P14" s="44"/>
      <c r="Q14" s="14"/>
      <c r="R14" s="44"/>
      <c r="S14" s="14"/>
      <c r="T14" s="43"/>
      <c r="U14" s="11"/>
      <c r="V14" s="42"/>
      <c r="W14" s="11"/>
      <c r="X14" s="42"/>
      <c r="Y14" s="11"/>
      <c r="Z14" s="41">
        <f t="shared" si="6"/>
        <v>0</v>
      </c>
    </row>
    <row r="15" spans="1:26">
      <c r="A15" s="51"/>
      <c r="B15" s="40" t="s">
        <v>10</v>
      </c>
      <c r="C15" s="14">
        <v>-1765</v>
      </c>
      <c r="D15" s="44">
        <f t="shared" si="0"/>
        <v>0.4479695431472081</v>
      </c>
      <c r="E15" s="14">
        <v>-1765</v>
      </c>
      <c r="F15" s="44">
        <f t="shared" si="1"/>
        <v>0.48224043715846993</v>
      </c>
      <c r="G15" s="14">
        <v>139811</v>
      </c>
      <c r="H15" s="44">
        <f t="shared" si="2"/>
        <v>0.1000951473423536</v>
      </c>
      <c r="I15" s="11">
        <v>3741</v>
      </c>
      <c r="J15" s="42">
        <f t="shared" si="3"/>
        <v>0.42405350260711855</v>
      </c>
      <c r="K15" s="18">
        <v>3741</v>
      </c>
      <c r="L15" s="42">
        <f t="shared" si="4"/>
        <v>0.41668523056359991</v>
      </c>
      <c r="M15" s="11">
        <v>143534</v>
      </c>
      <c r="N15" s="42">
        <f t="shared" si="5"/>
        <v>0.10028821665507978</v>
      </c>
      <c r="O15" s="14"/>
      <c r="P15" s="44"/>
      <c r="Q15" s="14"/>
      <c r="R15" s="44"/>
      <c r="S15" s="14"/>
      <c r="T15" s="43"/>
      <c r="U15" s="11"/>
      <c r="V15" s="42"/>
      <c r="W15" s="11"/>
      <c r="X15" s="42"/>
      <c r="Y15" s="11"/>
      <c r="Z15" s="41">
        <f t="shared" si="6"/>
        <v>0</v>
      </c>
    </row>
    <row r="16" spans="1:26">
      <c r="A16" s="51"/>
      <c r="B16" s="40" t="s">
        <v>9</v>
      </c>
      <c r="C16" s="14">
        <v>60</v>
      </c>
      <c r="D16" s="44">
        <f t="shared" si="0"/>
        <v>-1.5228426395939087E-2</v>
      </c>
      <c r="E16" s="14">
        <v>60</v>
      </c>
      <c r="F16" s="44">
        <f t="shared" si="1"/>
        <v>-1.6393442622950821E-2</v>
      </c>
      <c r="G16" s="14">
        <v>3078</v>
      </c>
      <c r="H16" s="44">
        <f t="shared" si="2"/>
        <v>2.2036382224557751E-3</v>
      </c>
      <c r="I16" s="11">
        <v>337</v>
      </c>
      <c r="J16" s="42">
        <f t="shared" si="3"/>
        <v>3.8199954658807524E-2</v>
      </c>
      <c r="K16" s="18">
        <v>337</v>
      </c>
      <c r="L16" s="42">
        <f t="shared" si="4"/>
        <v>3.7536199599019826E-2</v>
      </c>
      <c r="M16" s="11">
        <v>13272</v>
      </c>
      <c r="N16" s="42">
        <f t="shared" si="5"/>
        <v>9.2732398696212665E-3</v>
      </c>
      <c r="O16" s="14"/>
      <c r="P16" s="44"/>
      <c r="Q16" s="14"/>
      <c r="R16" s="44"/>
      <c r="S16" s="14"/>
      <c r="T16" s="43"/>
      <c r="U16" s="11"/>
      <c r="V16" s="42"/>
      <c r="W16" s="11"/>
      <c r="X16" s="42"/>
      <c r="Y16" s="11"/>
      <c r="Z16" s="41">
        <f t="shared" si="6"/>
        <v>0</v>
      </c>
    </row>
    <row r="17" spans="1:26">
      <c r="A17" s="51"/>
      <c r="B17" s="40" t="s">
        <v>8</v>
      </c>
      <c r="C17" s="14"/>
      <c r="D17" s="44">
        <f t="shared" si="0"/>
        <v>0</v>
      </c>
      <c r="E17" s="14"/>
      <c r="F17" s="44">
        <f t="shared" si="1"/>
        <v>0</v>
      </c>
      <c r="G17" s="14">
        <v>142848</v>
      </c>
      <c r="H17" s="44">
        <f t="shared" si="2"/>
        <v>0.10226943235911715</v>
      </c>
      <c r="I17" s="11"/>
      <c r="J17" s="42">
        <f t="shared" si="3"/>
        <v>0</v>
      </c>
      <c r="K17" s="18"/>
      <c r="L17" s="42">
        <f t="shared" si="4"/>
        <v>0</v>
      </c>
      <c r="M17" s="11">
        <v>137077</v>
      </c>
      <c r="N17" s="42">
        <f t="shared" si="5"/>
        <v>9.5776665280897705E-2</v>
      </c>
      <c r="O17" s="14"/>
      <c r="P17" s="44"/>
      <c r="Q17" s="14"/>
      <c r="R17" s="44"/>
      <c r="S17" s="14"/>
      <c r="T17" s="43"/>
      <c r="U17" s="11"/>
      <c r="V17" s="42"/>
      <c r="W17" s="11"/>
      <c r="X17" s="42"/>
      <c r="Y17" s="11"/>
      <c r="Z17" s="41">
        <f t="shared" si="6"/>
        <v>0</v>
      </c>
    </row>
    <row r="18" spans="1:26">
      <c r="A18" s="51"/>
      <c r="B18" s="40" t="s">
        <v>7</v>
      </c>
      <c r="C18" s="14"/>
      <c r="D18" s="44">
        <f t="shared" si="0"/>
        <v>0</v>
      </c>
      <c r="E18" s="14"/>
      <c r="F18" s="44">
        <f t="shared" si="1"/>
        <v>0</v>
      </c>
      <c r="G18" s="14"/>
      <c r="H18" s="44">
        <f t="shared" si="2"/>
        <v>0</v>
      </c>
      <c r="I18" s="11"/>
      <c r="J18" s="42">
        <f t="shared" si="3"/>
        <v>0</v>
      </c>
      <c r="K18" s="18"/>
      <c r="L18" s="42">
        <f t="shared" si="4"/>
        <v>0</v>
      </c>
      <c r="M18" s="11"/>
      <c r="N18" s="42">
        <f t="shared" si="5"/>
        <v>0</v>
      </c>
      <c r="O18" s="14"/>
      <c r="P18" s="44"/>
      <c r="Q18" s="14"/>
      <c r="R18" s="44"/>
      <c r="S18" s="14"/>
      <c r="T18" s="43"/>
      <c r="U18" s="11"/>
      <c r="V18" s="42"/>
      <c r="W18" s="11"/>
      <c r="X18" s="42"/>
      <c r="Y18" s="11"/>
      <c r="Z18" s="41">
        <f t="shared" si="6"/>
        <v>0</v>
      </c>
    </row>
    <row r="19" spans="1:26">
      <c r="A19" s="51"/>
      <c r="B19" s="40" t="s">
        <v>6</v>
      </c>
      <c r="C19" s="14">
        <f>-1812--75</f>
        <v>-1737</v>
      </c>
      <c r="D19" s="44">
        <f t="shared" si="0"/>
        <v>0.44086294416243654</v>
      </c>
      <c r="E19" s="14">
        <f>-1812-75</f>
        <v>-1887</v>
      </c>
      <c r="F19" s="44">
        <f t="shared" si="1"/>
        <v>0.51557377049180331</v>
      </c>
      <c r="G19" s="14">
        <v>-302</v>
      </c>
      <c r="H19" s="44">
        <f t="shared" si="2"/>
        <v>-2.1621141753789606E-4</v>
      </c>
      <c r="I19" s="11">
        <v>-1162</v>
      </c>
      <c r="J19" s="42">
        <f t="shared" si="3"/>
        <v>-0.13171616413511675</v>
      </c>
      <c r="K19" s="18">
        <v>-1162</v>
      </c>
      <c r="L19" s="42">
        <f t="shared" si="4"/>
        <v>-0.12942748941857876</v>
      </c>
      <c r="M19" s="11">
        <v>57</v>
      </c>
      <c r="N19" s="42">
        <f t="shared" si="5"/>
        <v>3.9826301429205253E-5</v>
      </c>
      <c r="O19" s="14"/>
      <c r="P19" s="44"/>
      <c r="Q19" s="14"/>
      <c r="R19" s="44"/>
      <c r="S19" s="14"/>
      <c r="T19" s="43"/>
      <c r="U19" s="11"/>
      <c r="V19" s="42"/>
      <c r="W19" s="11"/>
      <c r="X19" s="42"/>
      <c r="Y19" s="11"/>
      <c r="Z19" s="41">
        <f t="shared" si="6"/>
        <v>0</v>
      </c>
    </row>
    <row r="20" spans="1:26">
      <c r="A20" s="51"/>
      <c r="B20" s="40" t="s">
        <v>5</v>
      </c>
      <c r="C20" s="14">
        <f>2688-75</f>
        <v>2613</v>
      </c>
      <c r="D20" s="44">
        <f t="shared" si="0"/>
        <v>-0.66319796954314725</v>
      </c>
      <c r="E20" s="14">
        <f>2968+75</f>
        <v>3043</v>
      </c>
      <c r="F20" s="44">
        <f t="shared" si="1"/>
        <v>-0.83142076502732243</v>
      </c>
      <c r="G20" s="14">
        <v>114536</v>
      </c>
      <c r="H20" s="44">
        <f t="shared" si="2"/>
        <v>8.1999969930862462E-2</v>
      </c>
      <c r="I20" s="11">
        <v>1288</v>
      </c>
      <c r="J20" s="42">
        <f t="shared" si="3"/>
        <v>0.14599863976422581</v>
      </c>
      <c r="K20" s="18">
        <v>1444</v>
      </c>
      <c r="L20" s="42">
        <f t="shared" si="4"/>
        <v>0.16083760302962799</v>
      </c>
      <c r="M20" s="11">
        <v>114048</v>
      </c>
      <c r="N20" s="42">
        <f t="shared" si="5"/>
        <v>7.9686140796456154E-2</v>
      </c>
      <c r="O20" s="14"/>
      <c r="P20" s="44"/>
      <c r="Q20" s="14"/>
      <c r="R20" s="44"/>
      <c r="S20" s="14"/>
      <c r="T20" s="43"/>
      <c r="U20" s="11"/>
      <c r="V20" s="42"/>
      <c r="W20" s="11"/>
      <c r="X20" s="42"/>
      <c r="Y20" s="11"/>
      <c r="Z20" s="41">
        <f t="shared" si="6"/>
        <v>0</v>
      </c>
    </row>
    <row r="21" spans="1:26">
      <c r="A21" s="51"/>
      <c r="B21" s="37" t="s">
        <v>0</v>
      </c>
      <c r="C21" s="35">
        <f>SUM(C9:C20)</f>
        <v>-3940</v>
      </c>
      <c r="D21" s="36">
        <f>SUM(D9:D20)</f>
        <v>0.99999999999999989</v>
      </c>
      <c r="E21" s="35">
        <f>SUM(E9:E20)</f>
        <v>-3660</v>
      </c>
      <c r="F21" s="36">
        <f>SUM(F9:F20)</f>
        <v>1</v>
      </c>
      <c r="G21" s="35">
        <f>SUM(G9:G20)</f>
        <v>1396781</v>
      </c>
      <c r="H21" s="36">
        <v>1</v>
      </c>
      <c r="I21" s="56">
        <f t="shared" ref="I21:O21" si="7">SUM(I9:I20)</f>
        <v>8822</v>
      </c>
      <c r="J21" s="57">
        <f t="shared" si="7"/>
        <v>1</v>
      </c>
      <c r="K21" s="56">
        <f t="shared" si="7"/>
        <v>8978</v>
      </c>
      <c r="L21" s="57">
        <f t="shared" si="7"/>
        <v>1</v>
      </c>
      <c r="M21" s="33">
        <f t="shared" si="7"/>
        <v>1431215</v>
      </c>
      <c r="N21" s="58">
        <f t="shared" si="7"/>
        <v>1</v>
      </c>
      <c r="O21" s="33">
        <f t="shared" si="7"/>
        <v>0</v>
      </c>
      <c r="P21" s="44">
        <f t="shared" ref="P21" si="8">O21/9866</f>
        <v>0</v>
      </c>
      <c r="Q21" s="33">
        <f>SUM(Q9:Q20)</f>
        <v>0</v>
      </c>
      <c r="R21" s="44">
        <f t="shared" ref="R21" si="9">Q21/10944</f>
        <v>0</v>
      </c>
      <c r="S21" s="33">
        <f>SUM(S9:S20)</f>
        <v>0</v>
      </c>
      <c r="T21" s="43">
        <f t="shared" ref="T21" si="10">S21/1221937</f>
        <v>0</v>
      </c>
      <c r="U21" s="33">
        <f>SUM(U9:U20)</f>
        <v>0</v>
      </c>
      <c r="V21" s="42">
        <f t="shared" ref="V21" si="11">U21/15873</f>
        <v>0</v>
      </c>
      <c r="W21" s="33">
        <f>SUM(W9:W20)</f>
        <v>0</v>
      </c>
      <c r="X21" s="42">
        <f t="shared" ref="X21" si="12">W21/15925</f>
        <v>0</v>
      </c>
      <c r="Y21" s="33">
        <f>SUM(Y9:Y20)</f>
        <v>0</v>
      </c>
      <c r="Z21" s="41">
        <f t="shared" si="6"/>
        <v>0</v>
      </c>
    </row>
    <row r="22" spans="1:26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>
      <c r="A23" s="31"/>
      <c r="B23" s="22" t="s">
        <v>4</v>
      </c>
      <c r="C23" s="21">
        <v>-5771</v>
      </c>
      <c r="D23" s="44">
        <f t="shared" ref="D23:D24" si="13">C23/$C$21</f>
        <v>1.4647208121827411</v>
      </c>
      <c r="E23" s="21">
        <v>-5771.2308600000006</v>
      </c>
      <c r="F23" s="19">
        <f>E23/$E$25</f>
        <v>1.5770455955978342</v>
      </c>
      <c r="G23" s="20">
        <v>1264516.6355699999</v>
      </c>
      <c r="H23" s="19">
        <f>G23/$G$25</f>
        <v>0.90530772939351256</v>
      </c>
      <c r="I23" s="18">
        <v>5076</v>
      </c>
      <c r="J23" s="16">
        <f>I23/$I$25</f>
        <v>0.57537973248696439</v>
      </c>
      <c r="K23" s="18">
        <v>5076</v>
      </c>
      <c r="L23" s="16">
        <f>K23/$K$25</f>
        <v>0.56538204499888611</v>
      </c>
      <c r="M23" s="17">
        <v>1297460</v>
      </c>
      <c r="N23" s="16">
        <f>M23/$M$25</f>
        <v>0.90654443951467811</v>
      </c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>
      <c r="A24" s="31"/>
      <c r="B24" s="15" t="s">
        <v>3</v>
      </c>
      <c r="C24" s="14">
        <v>1831</v>
      </c>
      <c r="D24" s="44">
        <f t="shared" si="13"/>
        <v>-0.46472081218274114</v>
      </c>
      <c r="E24" s="14">
        <v>2111.7102500000001</v>
      </c>
      <c r="F24" s="19">
        <f>E24/$E$25</f>
        <v>-0.5770455955978343</v>
      </c>
      <c r="G24" s="13">
        <v>132264.36442999999</v>
      </c>
      <c r="H24" s="19">
        <f>G24/$G$25</f>
        <v>9.4692270606487342E-2</v>
      </c>
      <c r="I24" s="18">
        <v>3746</v>
      </c>
      <c r="J24" s="16">
        <f>I24/$I$25</f>
        <v>0.42462026751303561</v>
      </c>
      <c r="K24" s="18">
        <v>3902</v>
      </c>
      <c r="L24" s="16">
        <f>K24/$K$25</f>
        <v>0.43461795500111383</v>
      </c>
      <c r="M24" s="10">
        <v>133755</v>
      </c>
      <c r="N24" s="16">
        <f>M24/$M$25</f>
        <v>9.3455560485321915E-2</v>
      </c>
      <c r="O24" s="14"/>
      <c r="P24" s="19"/>
      <c r="Q24" s="14"/>
      <c r="R24" s="19"/>
      <c r="S24" s="13"/>
      <c r="T24" s="19"/>
      <c r="U24" s="11"/>
      <c r="V24" s="16"/>
      <c r="W24" s="11"/>
      <c r="X24" s="16"/>
      <c r="Y24" s="10"/>
      <c r="Z24" s="16"/>
    </row>
    <row r="25" spans="1:26">
      <c r="A25" s="31"/>
      <c r="B25" s="8" t="s">
        <v>0</v>
      </c>
      <c r="C25" s="7">
        <f>SUM(C23:C24)</f>
        <v>-3940</v>
      </c>
      <c r="D25" s="19">
        <f>SUM(D23:D24)</f>
        <v>1</v>
      </c>
      <c r="E25" s="7">
        <f t="shared" ref="E25:O25" si="14">SUM(E23:E24)</f>
        <v>-3659.5206100000005</v>
      </c>
      <c r="F25" s="5">
        <f t="shared" si="14"/>
        <v>0.99999999999999989</v>
      </c>
      <c r="G25" s="7">
        <f t="shared" si="14"/>
        <v>1396781</v>
      </c>
      <c r="H25" s="5">
        <f t="shared" si="14"/>
        <v>0.99999999999999989</v>
      </c>
      <c r="I25" s="56">
        <f t="shared" si="14"/>
        <v>8822</v>
      </c>
      <c r="J25" s="59">
        <f t="shared" si="14"/>
        <v>1</v>
      </c>
      <c r="K25" s="56">
        <f t="shared" si="14"/>
        <v>8978</v>
      </c>
      <c r="L25" s="59">
        <f t="shared" si="14"/>
        <v>1</v>
      </c>
      <c r="M25" s="4">
        <f t="shared" si="14"/>
        <v>1431215</v>
      </c>
      <c r="N25" s="59">
        <f t="shared" si="14"/>
        <v>1</v>
      </c>
      <c r="O25" s="7">
        <f t="shared" si="14"/>
        <v>0</v>
      </c>
      <c r="P25" s="19">
        <f t="shared" ref="P25" si="15">O25/9866</f>
        <v>0</v>
      </c>
      <c r="Q25" s="7">
        <f>SUM(Q23:Q24)</f>
        <v>0</v>
      </c>
      <c r="R25" s="19">
        <f t="shared" ref="R25" si="16">Q25/10944</f>
        <v>0</v>
      </c>
      <c r="S25" s="7">
        <f>SUM(S23:S24)</f>
        <v>0</v>
      </c>
      <c r="T25" s="19">
        <f t="shared" ref="T25" si="17">S25/1221937</f>
        <v>0</v>
      </c>
      <c r="U25" s="4">
        <f>SUM(U23:U24)</f>
        <v>0</v>
      </c>
      <c r="V25" s="16">
        <f>U25/15873</f>
        <v>0</v>
      </c>
      <c r="W25" s="4">
        <f>SUM(W23:W24)</f>
        <v>0</v>
      </c>
      <c r="X25" s="16">
        <f>W25/15925</f>
        <v>0</v>
      </c>
      <c r="Y25" s="4">
        <f>SUM(Y23:Y24)</f>
        <v>0</v>
      </c>
      <c r="Z25" s="16">
        <f>Y25/1280615</f>
        <v>0</v>
      </c>
    </row>
    <row r="26" spans="1:26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>
      <c r="A27" s="31"/>
      <c r="B27" s="22" t="s">
        <v>2</v>
      </c>
      <c r="C27" s="21">
        <v>-5125</v>
      </c>
      <c r="D27" s="19">
        <f>C27/$C$29</f>
        <v>1.3007614213197969</v>
      </c>
      <c r="E27" s="21">
        <v>-5125.0391799999998</v>
      </c>
      <c r="F27" s="19">
        <f>E27/$E$29</f>
        <v>1.4004673634014593</v>
      </c>
      <c r="G27" s="20">
        <v>1125141</v>
      </c>
      <c r="H27" s="19">
        <f>G27/$G$29</f>
        <v>0.80552427331127785</v>
      </c>
      <c r="I27" s="18">
        <v>8496</v>
      </c>
      <c r="J27" s="16">
        <f>I27/I29</f>
        <v>0.96304692813420989</v>
      </c>
      <c r="K27" s="18">
        <v>8496</v>
      </c>
      <c r="L27" s="16">
        <f>K27/$K$29</f>
        <v>0.94631321006905766</v>
      </c>
      <c r="M27" s="17">
        <v>1164801</v>
      </c>
      <c r="N27" s="16">
        <f>M27/$M$29</f>
        <v>0.81385466194806511</v>
      </c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>
      <c r="A28" s="31"/>
      <c r="B28" s="15" t="s">
        <v>1</v>
      </c>
      <c r="C28" s="14">
        <v>1185</v>
      </c>
      <c r="D28" s="19">
        <f>C28/$C$29</f>
        <v>-0.30076142131979694</v>
      </c>
      <c r="E28" s="14">
        <v>1465.5185699999997</v>
      </c>
      <c r="F28" s="19">
        <f>E28/$E$29</f>
        <v>-0.40046736340145922</v>
      </c>
      <c r="G28" s="13">
        <v>271640</v>
      </c>
      <c r="H28" s="19">
        <f>G28/$G$29</f>
        <v>0.19447572668872215</v>
      </c>
      <c r="I28" s="18">
        <v>326</v>
      </c>
      <c r="J28" s="16">
        <f>I28/I29</f>
        <v>3.6953071865790069E-2</v>
      </c>
      <c r="K28" s="18">
        <v>482</v>
      </c>
      <c r="L28" s="16">
        <f>K28/$K$29</f>
        <v>5.3686789930942301E-2</v>
      </c>
      <c r="M28" s="10">
        <v>266414</v>
      </c>
      <c r="N28" s="16">
        <f>M28/$M$29</f>
        <v>0.18614533805193489</v>
      </c>
      <c r="O28" s="14"/>
      <c r="P28" s="19"/>
      <c r="Q28" s="14"/>
      <c r="R28" s="19"/>
      <c r="S28" s="13"/>
      <c r="T28" s="19"/>
      <c r="U28" s="11"/>
      <c r="V28" s="16"/>
      <c r="W28" s="11"/>
      <c r="X28" s="16"/>
      <c r="Y28" s="10"/>
      <c r="Z28" s="16"/>
    </row>
    <row r="29" spans="1:26">
      <c r="A29" s="31"/>
      <c r="B29" s="8" t="s">
        <v>0</v>
      </c>
      <c r="C29" s="7">
        <f>SUM(C27:C28)</f>
        <v>-3940</v>
      </c>
      <c r="D29" s="19">
        <f>SUM(D27:D28)</f>
        <v>1</v>
      </c>
      <c r="E29" s="7">
        <f>SUM(E27:E28)</f>
        <v>-3659.52061</v>
      </c>
      <c r="F29" s="5">
        <f>SUM(F27:F28)</f>
        <v>1</v>
      </c>
      <c r="G29" s="7">
        <f>SUM(G27:G28)</f>
        <v>1396781</v>
      </c>
      <c r="H29" s="5">
        <f>SUM(H27:H28)</f>
        <v>1</v>
      </c>
      <c r="I29" s="56">
        <f t="shared" ref="I29:O29" si="18">SUM(I27:I28)</f>
        <v>8822</v>
      </c>
      <c r="J29" s="59">
        <f t="shared" si="18"/>
        <v>1</v>
      </c>
      <c r="K29" s="56">
        <f t="shared" si="18"/>
        <v>8978</v>
      </c>
      <c r="L29" s="59">
        <f t="shared" si="18"/>
        <v>1</v>
      </c>
      <c r="M29" s="3">
        <f t="shared" si="18"/>
        <v>1431215</v>
      </c>
      <c r="N29" s="59">
        <f t="shared" si="18"/>
        <v>1</v>
      </c>
      <c r="O29" s="7">
        <f t="shared" si="18"/>
        <v>0</v>
      </c>
      <c r="P29" s="19">
        <f>O29/9866</f>
        <v>0</v>
      </c>
      <c r="Q29" s="7">
        <f>SUM(Q27:Q28)</f>
        <v>0</v>
      </c>
      <c r="R29" s="19">
        <f>Q29/10944</f>
        <v>0</v>
      </c>
      <c r="S29" s="7">
        <f>SUM(S27:S28)</f>
        <v>0</v>
      </c>
      <c r="T29" s="19">
        <f>S29/1221937</f>
        <v>0</v>
      </c>
      <c r="U29" s="4">
        <f>SUM(U27:U28)</f>
        <v>0</v>
      </c>
      <c r="V29" s="16">
        <f>U29/15873</f>
        <v>0</v>
      </c>
      <c r="W29" s="4">
        <f>SUM(W27:W28)</f>
        <v>0</v>
      </c>
      <c r="X29" s="16">
        <f>W29/15925</f>
        <v>0</v>
      </c>
      <c r="Y29" s="4">
        <f>SUM(Y27:Y28)</f>
        <v>0</v>
      </c>
      <c r="Z29" s="16">
        <f>Y29/1280615</f>
        <v>0</v>
      </c>
    </row>
    <row r="31" spans="1:26" ht="18.75">
      <c r="B31" s="50" t="s">
        <v>31</v>
      </c>
      <c r="C31" s="63" t="s">
        <v>22</v>
      </c>
      <c r="D31" s="64"/>
      <c r="E31" s="64"/>
      <c r="F31" s="64"/>
      <c r="G31" s="64"/>
      <c r="H31" s="65"/>
      <c r="I31" s="63" t="s">
        <v>25</v>
      </c>
      <c r="J31" s="64"/>
      <c r="K31" s="64"/>
      <c r="L31" s="64"/>
      <c r="M31" s="64"/>
      <c r="N31" s="65"/>
      <c r="O31" s="63" t="s">
        <v>24</v>
      </c>
      <c r="P31" s="64"/>
      <c r="Q31" s="64"/>
      <c r="R31" s="64"/>
      <c r="S31" s="64"/>
      <c r="T31" s="65"/>
      <c r="U31" s="63" t="s">
        <v>23</v>
      </c>
      <c r="V31" s="64"/>
      <c r="W31" s="64"/>
      <c r="X31" s="64"/>
      <c r="Y31" s="64"/>
      <c r="Z31" s="65"/>
    </row>
    <row r="32" spans="1:26" ht="24.75" customHeight="1">
      <c r="B32" s="49">
        <v>2018</v>
      </c>
      <c r="C32" s="62" t="s">
        <v>21</v>
      </c>
      <c r="D32" s="60"/>
      <c r="E32" s="60" t="s">
        <v>20</v>
      </c>
      <c r="F32" s="60"/>
      <c r="G32" s="60" t="s">
        <v>19</v>
      </c>
      <c r="H32" s="61"/>
      <c r="I32" s="62" t="s">
        <v>21</v>
      </c>
      <c r="J32" s="60"/>
      <c r="K32" s="60" t="s">
        <v>20</v>
      </c>
      <c r="L32" s="60"/>
      <c r="M32" s="60" t="s">
        <v>19</v>
      </c>
      <c r="N32" s="61"/>
      <c r="O32" s="62" t="s">
        <v>21</v>
      </c>
      <c r="P32" s="60"/>
      <c r="Q32" s="60" t="s">
        <v>20</v>
      </c>
      <c r="R32" s="60"/>
      <c r="S32" s="60" t="s">
        <v>19</v>
      </c>
      <c r="T32" s="61"/>
      <c r="U32" s="62" t="s">
        <v>21</v>
      </c>
      <c r="V32" s="60"/>
      <c r="W32" s="60" t="s">
        <v>20</v>
      </c>
      <c r="X32" s="60"/>
      <c r="Y32" s="60" t="s">
        <v>19</v>
      </c>
      <c r="Z32" s="61"/>
    </row>
    <row r="33" spans="2:26">
      <c r="B33" s="31"/>
      <c r="C33" s="48" t="s">
        <v>18</v>
      </c>
      <c r="D33" s="47" t="s">
        <v>17</v>
      </c>
      <c r="E33" s="47" t="s">
        <v>18</v>
      </c>
      <c r="F33" s="47" t="s">
        <v>17</v>
      </c>
      <c r="G33" s="47" t="s">
        <v>18</v>
      </c>
      <c r="H33" s="46" t="s">
        <v>17</v>
      </c>
      <c r="I33" s="48" t="s">
        <v>18</v>
      </c>
      <c r="J33" s="47" t="s">
        <v>17</v>
      </c>
      <c r="K33" s="47" t="s">
        <v>18</v>
      </c>
      <c r="L33" s="47" t="s">
        <v>17</v>
      </c>
      <c r="M33" s="47" t="s">
        <v>18</v>
      </c>
      <c r="N33" s="46" t="s">
        <v>17</v>
      </c>
      <c r="O33" s="48" t="s">
        <v>18</v>
      </c>
      <c r="P33" s="47" t="s">
        <v>17</v>
      </c>
      <c r="Q33" s="47" t="s">
        <v>18</v>
      </c>
      <c r="R33" s="47" t="s">
        <v>17</v>
      </c>
      <c r="S33" s="47" t="s">
        <v>18</v>
      </c>
      <c r="T33" s="46" t="s">
        <v>17</v>
      </c>
      <c r="U33" s="48" t="s">
        <v>18</v>
      </c>
      <c r="V33" s="47" t="s">
        <v>17</v>
      </c>
      <c r="W33" s="47" t="s">
        <v>18</v>
      </c>
      <c r="X33" s="47" t="s">
        <v>17</v>
      </c>
      <c r="Y33" s="47" t="s">
        <v>18</v>
      </c>
      <c r="Z33" s="46" t="s">
        <v>17</v>
      </c>
    </row>
    <row r="34" spans="2:26">
      <c r="B34" s="45" t="s">
        <v>16</v>
      </c>
      <c r="C34" s="21">
        <v>-11</v>
      </c>
      <c r="D34" s="44">
        <f>C34/$C$46</f>
        <v>2.7918781725888324E-3</v>
      </c>
      <c r="E34" s="21">
        <v>-11</v>
      </c>
      <c r="F34" s="44">
        <f>E34/$E$46</f>
        <v>3.0054644808743172E-3</v>
      </c>
      <c r="G34" s="21">
        <v>161378</v>
      </c>
      <c r="H34" s="44">
        <f>G34/$G$46</f>
        <v>0.11553564946831321</v>
      </c>
      <c r="I34" s="18">
        <f>C9+I9</f>
        <v>25</v>
      </c>
      <c r="J34" s="42">
        <f>I34/$I$46</f>
        <v>5.120852109791069E-3</v>
      </c>
      <c r="K34" s="18">
        <f>E9+K9</f>
        <v>25</v>
      </c>
      <c r="L34" s="16">
        <f>K34/$K$46</f>
        <v>4.7010154193305757E-3</v>
      </c>
      <c r="M34" s="18">
        <v>165858</v>
      </c>
      <c r="N34" s="41">
        <v>0.11588615267447588</v>
      </c>
      <c r="O34" s="21"/>
      <c r="P34" s="44">
        <f>O34/28933</f>
        <v>0</v>
      </c>
      <c r="Q34" s="21"/>
      <c r="R34" s="44">
        <f>Q34/30001</f>
        <v>0</v>
      </c>
      <c r="S34" s="21"/>
      <c r="T34" s="43"/>
      <c r="U34" s="18">
        <f>U9+O34</f>
        <v>0</v>
      </c>
      <c r="V34" s="42">
        <f>U34/44806</f>
        <v>0</v>
      </c>
      <c r="W34" s="18">
        <f>W9+Q34</f>
        <v>0</v>
      </c>
      <c r="X34" s="42">
        <f>W34/45926</f>
        <v>0</v>
      </c>
      <c r="Y34" s="18"/>
      <c r="Z34" s="41"/>
    </row>
    <row r="35" spans="2:26">
      <c r="B35" s="40" t="s">
        <v>15</v>
      </c>
      <c r="C35" s="14">
        <v>-511</v>
      </c>
      <c r="D35" s="44">
        <f t="shared" ref="D35:D45" si="19">C35/$C$46</f>
        <v>0.12969543147208121</v>
      </c>
      <c r="E35" s="14">
        <v>-511</v>
      </c>
      <c r="F35" s="44">
        <f t="shared" ref="F35:F45" si="20">E35/$E$46</f>
        <v>0.13961748633879781</v>
      </c>
      <c r="G35" s="14">
        <v>297374</v>
      </c>
      <c r="H35" s="44">
        <f t="shared" ref="H35:H45" si="21">G35/$G$46</f>
        <v>0.21289951681759703</v>
      </c>
      <c r="I35" s="18">
        <f t="shared" ref="I35:I45" si="22">C10+I10</f>
        <v>-1564</v>
      </c>
      <c r="J35" s="42">
        <f>I35/$I$46</f>
        <v>-0.32036050798852928</v>
      </c>
      <c r="K35" s="18">
        <f t="shared" ref="K35:K46" si="23">E10+K10</f>
        <v>-1564</v>
      </c>
      <c r="L35" s="16">
        <f t="shared" ref="L35:L45" si="24">K35/$K$46</f>
        <v>-0.29409552463332078</v>
      </c>
      <c r="M35" s="11">
        <v>299290</v>
      </c>
      <c r="N35" s="41">
        <v>0.2091160307850323</v>
      </c>
      <c r="O35" s="21"/>
      <c r="P35" s="44">
        <f t="shared" ref="P35:P46" si="25">O35/28933</f>
        <v>0</v>
      </c>
      <c r="Q35" s="21"/>
      <c r="R35" s="44">
        <f t="shared" ref="R35:R46" si="26">Q35/30001</f>
        <v>0</v>
      </c>
      <c r="S35" s="14"/>
      <c r="T35" s="39"/>
      <c r="U35" s="18">
        <f t="shared" ref="U35:W53" si="27">U10+O35</f>
        <v>0</v>
      </c>
      <c r="V35" s="42">
        <f t="shared" ref="V35:V46" si="28">U35/44806</f>
        <v>0</v>
      </c>
      <c r="W35" s="18">
        <f t="shared" ref="W35:W46" si="29">W10+Q35</f>
        <v>0</v>
      </c>
      <c r="X35" s="42">
        <f t="shared" ref="X35:X46" si="30">W35/45926</f>
        <v>0</v>
      </c>
      <c r="Y35" s="11"/>
      <c r="Z35" s="38"/>
    </row>
    <row r="36" spans="2:26">
      <c r="B36" s="40" t="s">
        <v>14</v>
      </c>
      <c r="C36" s="14"/>
      <c r="D36" s="44">
        <f t="shared" si="19"/>
        <v>0</v>
      </c>
      <c r="E36" s="14"/>
      <c r="F36" s="44">
        <f t="shared" si="20"/>
        <v>0</v>
      </c>
      <c r="G36" s="14"/>
      <c r="H36" s="44">
        <f t="shared" si="21"/>
        <v>0</v>
      </c>
      <c r="I36" s="18">
        <f t="shared" si="22"/>
        <v>0</v>
      </c>
      <c r="J36" s="42">
        <f t="shared" ref="J35:J45" si="31">I36/$I$46</f>
        <v>0</v>
      </c>
      <c r="K36" s="18">
        <f t="shared" si="23"/>
        <v>0</v>
      </c>
      <c r="L36" s="16">
        <f t="shared" si="24"/>
        <v>0</v>
      </c>
      <c r="M36" s="11"/>
      <c r="N36" s="41">
        <v>0</v>
      </c>
      <c r="O36" s="21"/>
      <c r="P36" s="44">
        <f t="shared" si="25"/>
        <v>0</v>
      </c>
      <c r="Q36" s="21"/>
      <c r="R36" s="44">
        <f t="shared" si="26"/>
        <v>0</v>
      </c>
      <c r="S36" s="14"/>
      <c r="T36" s="39"/>
      <c r="U36" s="18">
        <f t="shared" si="27"/>
        <v>0</v>
      </c>
      <c r="V36" s="42">
        <f t="shared" si="28"/>
        <v>0</v>
      </c>
      <c r="W36" s="18">
        <f t="shared" si="29"/>
        <v>0</v>
      </c>
      <c r="X36" s="42">
        <f t="shared" si="30"/>
        <v>0</v>
      </c>
      <c r="Y36" s="11"/>
      <c r="Z36" s="38"/>
    </row>
    <row r="37" spans="2:26">
      <c r="B37" s="40" t="s">
        <v>13</v>
      </c>
      <c r="C37" s="14">
        <v>-1095</v>
      </c>
      <c r="D37" s="44">
        <f t="shared" si="19"/>
        <v>0.2779187817258883</v>
      </c>
      <c r="E37" s="14">
        <v>-1095</v>
      </c>
      <c r="F37" s="44">
        <f t="shared" si="20"/>
        <v>0.29918032786885246</v>
      </c>
      <c r="G37" s="14">
        <v>464497</v>
      </c>
      <c r="H37" s="44">
        <f t="shared" si="21"/>
        <v>0.33254819474205333</v>
      </c>
      <c r="I37" s="18">
        <f t="shared" si="22"/>
        <v>3143</v>
      </c>
      <c r="J37" s="42">
        <f t="shared" si="31"/>
        <v>0.64379352724293326</v>
      </c>
      <c r="K37" s="18">
        <f t="shared" si="23"/>
        <v>3143</v>
      </c>
      <c r="L37" s="16">
        <f t="shared" si="24"/>
        <v>0.59101165851823989</v>
      </c>
      <c r="M37" s="11">
        <v>482148</v>
      </c>
      <c r="N37" s="41">
        <v>0.33688020318400802</v>
      </c>
      <c r="O37" s="21"/>
      <c r="P37" s="44">
        <f t="shared" si="25"/>
        <v>0</v>
      </c>
      <c r="Q37" s="21"/>
      <c r="R37" s="44">
        <f t="shared" si="26"/>
        <v>0</v>
      </c>
      <c r="S37" s="14"/>
      <c r="T37" s="39"/>
      <c r="U37" s="18">
        <f t="shared" si="27"/>
        <v>0</v>
      </c>
      <c r="V37" s="42">
        <f t="shared" si="28"/>
        <v>0</v>
      </c>
      <c r="W37" s="18">
        <f t="shared" si="29"/>
        <v>0</v>
      </c>
      <c r="X37" s="42">
        <f t="shared" si="30"/>
        <v>0</v>
      </c>
      <c r="Y37" s="11"/>
      <c r="Z37" s="38"/>
    </row>
    <row r="38" spans="2:26">
      <c r="B38" s="40" t="s">
        <v>12</v>
      </c>
      <c r="C38" s="14">
        <v>108</v>
      </c>
      <c r="D38" s="44">
        <f t="shared" si="19"/>
        <v>-2.7411167512690356E-2</v>
      </c>
      <c r="E38" s="14">
        <v>108</v>
      </c>
      <c r="F38" s="44">
        <f t="shared" si="20"/>
        <v>-2.9508196721311476E-2</v>
      </c>
      <c r="G38" s="14">
        <v>12908</v>
      </c>
      <c r="H38" s="44">
        <f t="shared" si="21"/>
        <v>9.2412482701296761E-3</v>
      </c>
      <c r="I38" s="18">
        <f t="shared" si="22"/>
        <v>308</v>
      </c>
      <c r="J38" s="42">
        <f t="shared" si="31"/>
        <v>6.3088897992625972E-2</v>
      </c>
      <c r="K38" s="18">
        <f t="shared" si="23"/>
        <v>308</v>
      </c>
      <c r="L38" s="16">
        <f t="shared" si="24"/>
        <v>5.7916509966152691E-2</v>
      </c>
      <c r="M38" s="11">
        <v>13582</v>
      </c>
      <c r="N38" s="41">
        <v>9.4898390528327329E-3</v>
      </c>
      <c r="O38" s="21"/>
      <c r="P38" s="44">
        <f t="shared" si="25"/>
        <v>0</v>
      </c>
      <c r="Q38" s="21"/>
      <c r="R38" s="44">
        <f t="shared" si="26"/>
        <v>0</v>
      </c>
      <c r="S38" s="14"/>
      <c r="T38" s="39"/>
      <c r="U38" s="18">
        <f t="shared" si="27"/>
        <v>0</v>
      </c>
      <c r="V38" s="42">
        <f t="shared" si="28"/>
        <v>0</v>
      </c>
      <c r="W38" s="18">
        <f t="shared" si="29"/>
        <v>0</v>
      </c>
      <c r="X38" s="42">
        <f t="shared" si="30"/>
        <v>0</v>
      </c>
      <c r="Y38" s="11"/>
      <c r="Z38" s="38"/>
    </row>
    <row r="39" spans="2:26">
      <c r="B39" s="40" t="s">
        <v>11</v>
      </c>
      <c r="C39" s="14">
        <v>-1602</v>
      </c>
      <c r="D39" s="44">
        <f t="shared" si="19"/>
        <v>0.40659898477157358</v>
      </c>
      <c r="E39" s="14">
        <v>-1602</v>
      </c>
      <c r="F39" s="44">
        <f t="shared" si="20"/>
        <v>0.43770491803278688</v>
      </c>
      <c r="G39" s="14">
        <v>60653</v>
      </c>
      <c r="H39" s="44">
        <f t="shared" si="21"/>
        <v>4.3423414264655659E-2</v>
      </c>
      <c r="I39" s="18">
        <f t="shared" si="22"/>
        <v>-405</v>
      </c>
      <c r="J39" s="42">
        <f t="shared" si="31"/>
        <v>-8.2957804178615327E-2</v>
      </c>
      <c r="K39" s="18">
        <f t="shared" si="23"/>
        <v>-405</v>
      </c>
      <c r="L39" s="16">
        <f t="shared" si="24"/>
        <v>-7.615644979315532E-2</v>
      </c>
      <c r="M39" s="11">
        <v>62349</v>
      </c>
      <c r="N39" s="41">
        <v>4.3563685400166988E-2</v>
      </c>
      <c r="O39" s="21"/>
      <c r="P39" s="44">
        <f t="shared" si="25"/>
        <v>0</v>
      </c>
      <c r="Q39" s="21"/>
      <c r="R39" s="44">
        <f t="shared" si="26"/>
        <v>0</v>
      </c>
      <c r="S39" s="14"/>
      <c r="T39" s="39"/>
      <c r="U39" s="18">
        <f t="shared" si="27"/>
        <v>0</v>
      </c>
      <c r="V39" s="42">
        <f t="shared" si="28"/>
        <v>0</v>
      </c>
      <c r="W39" s="18">
        <f t="shared" si="29"/>
        <v>0</v>
      </c>
      <c r="X39" s="42">
        <f t="shared" si="30"/>
        <v>0</v>
      </c>
      <c r="Y39" s="11"/>
      <c r="Z39" s="38"/>
    </row>
    <row r="40" spans="2:26">
      <c r="B40" s="40" t="s">
        <v>10</v>
      </c>
      <c r="C40" s="14">
        <v>-1765</v>
      </c>
      <c r="D40" s="44">
        <f t="shared" si="19"/>
        <v>0.4479695431472081</v>
      </c>
      <c r="E40" s="14">
        <v>-1765</v>
      </c>
      <c r="F40" s="44">
        <f t="shared" si="20"/>
        <v>0.48224043715846993</v>
      </c>
      <c r="G40" s="14">
        <v>139811</v>
      </c>
      <c r="H40" s="44">
        <f t="shared" si="21"/>
        <v>0.1000951473423536</v>
      </c>
      <c r="I40" s="18">
        <f t="shared" si="22"/>
        <v>1976</v>
      </c>
      <c r="J40" s="42">
        <f t="shared" si="31"/>
        <v>0.40475215075788612</v>
      </c>
      <c r="K40" s="18">
        <f t="shared" si="23"/>
        <v>1976</v>
      </c>
      <c r="L40" s="16">
        <f t="shared" si="24"/>
        <v>0.37156825874388866</v>
      </c>
      <c r="M40" s="11">
        <v>143534</v>
      </c>
      <c r="N40" s="41">
        <v>0.10028821665507978</v>
      </c>
      <c r="O40" s="21"/>
      <c r="P40" s="44">
        <f t="shared" si="25"/>
        <v>0</v>
      </c>
      <c r="Q40" s="21"/>
      <c r="R40" s="44">
        <f t="shared" si="26"/>
        <v>0</v>
      </c>
      <c r="S40" s="14"/>
      <c r="T40" s="39"/>
      <c r="U40" s="18">
        <f t="shared" si="27"/>
        <v>0</v>
      </c>
      <c r="V40" s="42">
        <f t="shared" si="28"/>
        <v>0</v>
      </c>
      <c r="W40" s="18">
        <f t="shared" si="29"/>
        <v>0</v>
      </c>
      <c r="X40" s="42">
        <f t="shared" si="30"/>
        <v>0</v>
      </c>
      <c r="Y40" s="11"/>
      <c r="Z40" s="38"/>
    </row>
    <row r="41" spans="2:26">
      <c r="B41" s="40" t="s">
        <v>9</v>
      </c>
      <c r="C41" s="14">
        <v>60</v>
      </c>
      <c r="D41" s="44">
        <f t="shared" si="19"/>
        <v>-1.5228426395939087E-2</v>
      </c>
      <c r="E41" s="14">
        <v>60</v>
      </c>
      <c r="F41" s="44">
        <f t="shared" si="20"/>
        <v>-1.6393442622950821E-2</v>
      </c>
      <c r="G41" s="14">
        <v>3078</v>
      </c>
      <c r="H41" s="44">
        <f t="shared" si="21"/>
        <v>2.2036382224557751E-3</v>
      </c>
      <c r="I41" s="18">
        <f t="shared" si="22"/>
        <v>397</v>
      </c>
      <c r="J41" s="42">
        <f t="shared" si="31"/>
        <v>8.1319131503482175E-2</v>
      </c>
      <c r="K41" s="18">
        <f t="shared" si="23"/>
        <v>397</v>
      </c>
      <c r="L41" s="16">
        <f t="shared" si="24"/>
        <v>7.4652124858969535E-2</v>
      </c>
      <c r="M41" s="11">
        <v>13272</v>
      </c>
      <c r="N41" s="41">
        <v>9.2732398696212665E-3</v>
      </c>
      <c r="O41" s="21"/>
      <c r="P41" s="44">
        <f t="shared" si="25"/>
        <v>0</v>
      </c>
      <c r="Q41" s="21"/>
      <c r="R41" s="44">
        <f t="shared" si="26"/>
        <v>0</v>
      </c>
      <c r="S41" s="14"/>
      <c r="T41" s="39"/>
      <c r="U41" s="18">
        <f t="shared" si="27"/>
        <v>0</v>
      </c>
      <c r="V41" s="42">
        <f t="shared" si="28"/>
        <v>0</v>
      </c>
      <c r="W41" s="18">
        <f t="shared" si="29"/>
        <v>0</v>
      </c>
      <c r="X41" s="42">
        <f t="shared" si="30"/>
        <v>0</v>
      </c>
      <c r="Y41" s="11"/>
      <c r="Z41" s="38"/>
    </row>
    <row r="42" spans="2:26">
      <c r="B42" s="40" t="s">
        <v>8</v>
      </c>
      <c r="C42" s="14"/>
      <c r="D42" s="44">
        <f t="shared" si="19"/>
        <v>0</v>
      </c>
      <c r="E42" s="14"/>
      <c r="F42" s="44">
        <f t="shared" si="20"/>
        <v>0</v>
      </c>
      <c r="G42" s="14">
        <v>142848</v>
      </c>
      <c r="H42" s="44">
        <f t="shared" si="21"/>
        <v>0.10226943235911715</v>
      </c>
      <c r="I42" s="18">
        <f t="shared" si="22"/>
        <v>0</v>
      </c>
      <c r="J42" s="42">
        <f t="shared" si="31"/>
        <v>0</v>
      </c>
      <c r="K42" s="18">
        <f t="shared" si="23"/>
        <v>0</v>
      </c>
      <c r="L42" s="16">
        <f t="shared" si="24"/>
        <v>0</v>
      </c>
      <c r="M42" s="11">
        <v>137077</v>
      </c>
      <c r="N42" s="41">
        <v>9.5776665280897705E-2</v>
      </c>
      <c r="O42" s="21"/>
      <c r="P42" s="44">
        <f t="shared" si="25"/>
        <v>0</v>
      </c>
      <c r="Q42" s="21"/>
      <c r="R42" s="44">
        <f t="shared" si="26"/>
        <v>0</v>
      </c>
      <c r="S42" s="14"/>
      <c r="T42" s="39"/>
      <c r="U42" s="18">
        <f t="shared" si="27"/>
        <v>0</v>
      </c>
      <c r="V42" s="42">
        <f t="shared" si="28"/>
        <v>0</v>
      </c>
      <c r="W42" s="18">
        <f t="shared" si="29"/>
        <v>0</v>
      </c>
      <c r="X42" s="42">
        <f t="shared" si="30"/>
        <v>0</v>
      </c>
      <c r="Y42" s="11"/>
      <c r="Z42" s="38"/>
    </row>
    <row r="43" spans="2:26">
      <c r="B43" s="40" t="s">
        <v>7</v>
      </c>
      <c r="C43" s="14"/>
      <c r="D43" s="44">
        <f t="shared" si="19"/>
        <v>0</v>
      </c>
      <c r="E43" s="14"/>
      <c r="F43" s="44">
        <f t="shared" si="20"/>
        <v>0</v>
      </c>
      <c r="G43" s="14"/>
      <c r="H43" s="44">
        <f t="shared" si="21"/>
        <v>0</v>
      </c>
      <c r="I43" s="18">
        <f t="shared" si="22"/>
        <v>0</v>
      </c>
      <c r="J43" s="42">
        <f t="shared" si="31"/>
        <v>0</v>
      </c>
      <c r="K43" s="18">
        <f t="shared" si="23"/>
        <v>0</v>
      </c>
      <c r="L43" s="16">
        <f t="shared" si="24"/>
        <v>0</v>
      </c>
      <c r="M43" s="11"/>
      <c r="N43" s="41">
        <v>0</v>
      </c>
      <c r="O43" s="21"/>
      <c r="P43" s="44">
        <f t="shared" si="25"/>
        <v>0</v>
      </c>
      <c r="Q43" s="21"/>
      <c r="R43" s="44">
        <f t="shared" si="26"/>
        <v>0</v>
      </c>
      <c r="S43" s="14"/>
      <c r="T43" s="39"/>
      <c r="U43" s="18">
        <f t="shared" si="27"/>
        <v>0</v>
      </c>
      <c r="V43" s="42">
        <f t="shared" si="28"/>
        <v>0</v>
      </c>
      <c r="W43" s="18">
        <f t="shared" si="29"/>
        <v>0</v>
      </c>
      <c r="X43" s="42">
        <f t="shared" si="30"/>
        <v>0</v>
      </c>
      <c r="Y43" s="11"/>
      <c r="Z43" s="38"/>
    </row>
    <row r="44" spans="2:26">
      <c r="B44" s="40" t="s">
        <v>6</v>
      </c>
      <c r="C44" s="14">
        <v>-1737</v>
      </c>
      <c r="D44" s="44">
        <f t="shared" si="19"/>
        <v>0.44086294416243654</v>
      </c>
      <c r="E44" s="14">
        <f>-1812-75</f>
        <v>-1887</v>
      </c>
      <c r="F44" s="44">
        <f t="shared" si="20"/>
        <v>0.51557377049180331</v>
      </c>
      <c r="G44" s="14">
        <v>-302</v>
      </c>
      <c r="H44" s="44">
        <f t="shared" si="21"/>
        <v>-2.1621141753789606E-4</v>
      </c>
      <c r="I44" s="18">
        <f t="shared" si="22"/>
        <v>-2899</v>
      </c>
      <c r="J44" s="42">
        <f t="shared" si="31"/>
        <v>-0.5938140106513724</v>
      </c>
      <c r="K44" s="18">
        <f t="shared" si="23"/>
        <v>-3049</v>
      </c>
      <c r="L44" s="16">
        <f t="shared" si="24"/>
        <v>-0.57333584054155695</v>
      </c>
      <c r="M44" s="11">
        <v>57</v>
      </c>
      <c r="N44" s="41">
        <v>3.9826301429205253E-5</v>
      </c>
      <c r="O44" s="21"/>
      <c r="P44" s="44">
        <f t="shared" si="25"/>
        <v>0</v>
      </c>
      <c r="Q44" s="21"/>
      <c r="R44" s="44">
        <f t="shared" si="26"/>
        <v>0</v>
      </c>
      <c r="S44" s="14"/>
      <c r="T44" s="12"/>
      <c r="U44" s="18">
        <f t="shared" si="27"/>
        <v>0</v>
      </c>
      <c r="V44" s="42">
        <f t="shared" si="28"/>
        <v>0</v>
      </c>
      <c r="W44" s="18">
        <f t="shared" si="29"/>
        <v>0</v>
      </c>
      <c r="X44" s="42">
        <f t="shared" si="30"/>
        <v>0</v>
      </c>
      <c r="Y44" s="11"/>
      <c r="Z44" s="9"/>
    </row>
    <row r="45" spans="2:26">
      <c r="B45" s="40" t="s">
        <v>5</v>
      </c>
      <c r="C45" s="14">
        <v>2613</v>
      </c>
      <c r="D45" s="44">
        <f t="shared" si="19"/>
        <v>-0.66319796954314725</v>
      </c>
      <c r="E45" s="14">
        <v>3043</v>
      </c>
      <c r="F45" s="44">
        <f t="shared" si="20"/>
        <v>-0.83142076502732243</v>
      </c>
      <c r="G45" s="14">
        <v>114536</v>
      </c>
      <c r="H45" s="44">
        <f t="shared" si="21"/>
        <v>8.1999969930862462E-2</v>
      </c>
      <c r="I45" s="18">
        <f t="shared" si="22"/>
        <v>3901</v>
      </c>
      <c r="J45" s="42">
        <f t="shared" si="31"/>
        <v>0.79905776321179844</v>
      </c>
      <c r="K45" s="18">
        <f t="shared" si="23"/>
        <v>4487</v>
      </c>
      <c r="L45" s="16">
        <f t="shared" si="24"/>
        <v>0.84373824746145165</v>
      </c>
      <c r="M45" s="11">
        <v>114048</v>
      </c>
      <c r="N45" s="41">
        <v>7.9686140796456154E-2</v>
      </c>
      <c r="O45" s="21"/>
      <c r="P45" s="44">
        <f t="shared" si="25"/>
        <v>0</v>
      </c>
      <c r="Q45" s="21"/>
      <c r="R45" s="44">
        <f t="shared" si="26"/>
        <v>0</v>
      </c>
      <c r="S45" s="14"/>
      <c r="T45" s="39"/>
      <c r="U45" s="18">
        <f t="shared" si="27"/>
        <v>0</v>
      </c>
      <c r="V45" s="42">
        <f t="shared" si="28"/>
        <v>0</v>
      </c>
      <c r="W45" s="18">
        <f t="shared" si="29"/>
        <v>0</v>
      </c>
      <c r="X45" s="42">
        <f t="shared" si="30"/>
        <v>0</v>
      </c>
      <c r="Y45" s="11"/>
      <c r="Z45" s="38"/>
    </row>
    <row r="46" spans="2:26">
      <c r="B46" s="37" t="s">
        <v>0</v>
      </c>
      <c r="C46" s="35">
        <f t="shared" ref="C46:H46" si="32">SUM(C34:C45)</f>
        <v>-3940</v>
      </c>
      <c r="D46" s="36">
        <f t="shared" si="32"/>
        <v>0.99999999999999989</v>
      </c>
      <c r="E46" s="35">
        <f t="shared" si="32"/>
        <v>-3660</v>
      </c>
      <c r="F46" s="36">
        <f t="shared" si="32"/>
        <v>1</v>
      </c>
      <c r="G46" s="35">
        <f t="shared" si="32"/>
        <v>1396781</v>
      </c>
      <c r="H46" s="36">
        <f>SUM(H34:H45)</f>
        <v>0.99999999999999989</v>
      </c>
      <c r="I46" s="56">
        <f>C21+I21</f>
        <v>4882</v>
      </c>
      <c r="J46" s="57">
        <f>SUM(J34:J45)</f>
        <v>1</v>
      </c>
      <c r="K46" s="56">
        <f>E21+K21</f>
        <v>5318</v>
      </c>
      <c r="L46" s="57">
        <f>SUM(L34:L45)</f>
        <v>1</v>
      </c>
      <c r="M46" s="33">
        <v>1431215</v>
      </c>
      <c r="N46" s="58">
        <v>1</v>
      </c>
      <c r="O46" s="21"/>
      <c r="P46" s="44">
        <f t="shared" si="25"/>
        <v>0</v>
      </c>
      <c r="Q46" s="21"/>
      <c r="R46" s="44">
        <f t="shared" si="26"/>
        <v>0</v>
      </c>
      <c r="S46" s="35"/>
      <c r="T46" s="34">
        <v>1</v>
      </c>
      <c r="U46" s="18">
        <f t="shared" si="27"/>
        <v>0</v>
      </c>
      <c r="V46" s="42">
        <f t="shared" si="28"/>
        <v>0</v>
      </c>
      <c r="W46" s="18">
        <f t="shared" si="29"/>
        <v>0</v>
      </c>
      <c r="X46" s="42">
        <f t="shared" si="30"/>
        <v>0</v>
      </c>
      <c r="Y46" s="33"/>
      <c r="Z46" s="32">
        <v>1</v>
      </c>
    </row>
    <row r="47" spans="2:26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>
      <c r="B48" s="28" t="s">
        <v>4</v>
      </c>
      <c r="C48" s="21">
        <v>-5771</v>
      </c>
      <c r="D48" s="19">
        <v>1.4647208121827411</v>
      </c>
      <c r="E48" s="21">
        <v>-5771.2308600000006</v>
      </c>
      <c r="F48" s="44">
        <f t="shared" ref="F48:F49" si="33">E48/$E$46</f>
        <v>1.5768390327868853</v>
      </c>
      <c r="G48" s="20">
        <v>1264516.6355699999</v>
      </c>
      <c r="H48" s="44">
        <f>G48/$G$50</f>
        <v>0.90530772939351256</v>
      </c>
      <c r="I48" s="18">
        <f>C23+I23</f>
        <v>-695</v>
      </c>
      <c r="J48" s="42">
        <f>I48/$I$50</f>
        <v>-0.14235968865219173</v>
      </c>
      <c r="K48" s="18">
        <f>E23+K23</f>
        <v>-695.23086000000058</v>
      </c>
      <c r="L48" s="16">
        <f>K48/$K$50</f>
        <v>-0.13071985600004377</v>
      </c>
      <c r="M48" s="17">
        <v>1297460</v>
      </c>
      <c r="N48" s="16">
        <v>0.90654443951467811</v>
      </c>
      <c r="O48" s="21"/>
      <c r="P48" s="19">
        <f>O48/28933</f>
        <v>0</v>
      </c>
      <c r="Q48" s="21"/>
      <c r="R48" s="19">
        <f>Q48/30001</f>
        <v>0</v>
      </c>
      <c r="S48" s="20"/>
      <c r="T48" s="19"/>
      <c r="U48" s="18">
        <f t="shared" si="27"/>
        <v>0</v>
      </c>
      <c r="V48" s="16">
        <f>U48/44806</f>
        <v>0</v>
      </c>
      <c r="W48" s="18">
        <f t="shared" si="27"/>
        <v>0</v>
      </c>
      <c r="X48" s="16">
        <f>W48/45926</f>
        <v>0</v>
      </c>
      <c r="Y48" s="17"/>
      <c r="Z48" s="16"/>
    </row>
    <row r="49" spans="2:26">
      <c r="B49" s="27" t="s">
        <v>3</v>
      </c>
      <c r="C49" s="14">
        <v>1831</v>
      </c>
      <c r="D49" s="19">
        <v>-0.46472081218274114</v>
      </c>
      <c r="E49" s="14">
        <v>2111.7102500000001</v>
      </c>
      <c r="F49" s="44">
        <f t="shared" si="33"/>
        <v>-0.57697001366120226</v>
      </c>
      <c r="G49" s="13">
        <v>132264.36442999999</v>
      </c>
      <c r="H49" s="44">
        <f>G49/$G$50</f>
        <v>9.4692270606487342E-2</v>
      </c>
      <c r="I49" s="18">
        <f t="shared" ref="I49:I50" si="34">C24+I24</f>
        <v>5577</v>
      </c>
      <c r="J49" s="42">
        <f>I49/$I$50</f>
        <v>1.1423596886521916</v>
      </c>
      <c r="K49" s="18">
        <f t="shared" ref="K49:K50" si="35">E24+K24</f>
        <v>6013.7102500000001</v>
      </c>
      <c r="L49" s="16">
        <f>K49/$K$50</f>
        <v>1.1307198560000438</v>
      </c>
      <c r="M49" s="10">
        <v>133755</v>
      </c>
      <c r="N49" s="16">
        <v>9.3455560485321915E-2</v>
      </c>
      <c r="O49" s="21"/>
      <c r="P49" s="19">
        <f>O49/28933</f>
        <v>0</v>
      </c>
      <c r="Q49" s="21"/>
      <c r="R49" s="19">
        <f>Q49/30001</f>
        <v>0</v>
      </c>
      <c r="S49" s="13"/>
      <c r="T49" s="12"/>
      <c r="U49" s="18">
        <f t="shared" si="27"/>
        <v>0</v>
      </c>
      <c r="V49" s="16">
        <f t="shared" ref="V49:V50" si="36">U49/44806</f>
        <v>0</v>
      </c>
      <c r="W49" s="18">
        <f t="shared" si="27"/>
        <v>0</v>
      </c>
      <c r="X49" s="16">
        <f t="shared" ref="X49:X50" si="37">W49/45926</f>
        <v>0</v>
      </c>
      <c r="Y49" s="10"/>
      <c r="Z49" s="9"/>
    </row>
    <row r="50" spans="2:26">
      <c r="B50" s="26" t="s">
        <v>0</v>
      </c>
      <c r="C50" s="7">
        <f t="shared" ref="C50:H50" si="38">SUM(C48:C49)</f>
        <v>-3940</v>
      </c>
      <c r="D50" s="5">
        <f t="shared" si="38"/>
        <v>1</v>
      </c>
      <c r="E50" s="7">
        <f t="shared" si="38"/>
        <v>-3659.5206100000005</v>
      </c>
      <c r="F50" s="5">
        <f t="shared" si="38"/>
        <v>0.99986901912568305</v>
      </c>
      <c r="G50" s="7">
        <f t="shared" si="38"/>
        <v>1396781</v>
      </c>
      <c r="H50" s="5">
        <f t="shared" si="38"/>
        <v>0.99999999999999989</v>
      </c>
      <c r="I50" s="56">
        <f t="shared" si="34"/>
        <v>4882</v>
      </c>
      <c r="J50" s="59">
        <f>SUM(J48:J49)</f>
        <v>0.99999999999999989</v>
      </c>
      <c r="K50" s="56">
        <f>E25+K25</f>
        <v>5318.4793899999995</v>
      </c>
      <c r="L50" s="59">
        <f>SUM(L48:L49)</f>
        <v>1</v>
      </c>
      <c r="M50" s="4">
        <v>1431215</v>
      </c>
      <c r="N50" s="59">
        <v>1</v>
      </c>
      <c r="O50" s="21"/>
      <c r="P50" s="19">
        <f>O50/28933</f>
        <v>0</v>
      </c>
      <c r="Q50" s="21"/>
      <c r="R50" s="19">
        <f>Q50/30001</f>
        <v>0</v>
      </c>
      <c r="S50" s="6"/>
      <c r="T50" s="5">
        <v>1</v>
      </c>
      <c r="U50" s="18">
        <f t="shared" si="27"/>
        <v>0</v>
      </c>
      <c r="V50" s="16">
        <f t="shared" si="36"/>
        <v>0</v>
      </c>
      <c r="W50" s="18">
        <f t="shared" si="27"/>
        <v>0</v>
      </c>
      <c r="X50" s="16">
        <f t="shared" si="37"/>
        <v>0</v>
      </c>
      <c r="Y50" s="3">
        <f>SUM(Y48:Y49)</f>
        <v>0</v>
      </c>
      <c r="Z50" s="2">
        <v>1</v>
      </c>
    </row>
    <row r="51" spans="2:26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>
      <c r="B52" s="22" t="s">
        <v>2</v>
      </c>
      <c r="C52" s="21">
        <v>-5125</v>
      </c>
      <c r="D52" s="19">
        <v>1.3007614213197969</v>
      </c>
      <c r="E52" s="21">
        <v>-5125.0391799999998</v>
      </c>
      <c r="F52" s="44">
        <f t="shared" ref="F52:F53" si="39">E52/$E$46</f>
        <v>1.4002839289617486</v>
      </c>
      <c r="G52" s="20">
        <v>1125141</v>
      </c>
      <c r="H52" s="44">
        <f>G52/$G$54</f>
        <v>0.80552427331127785</v>
      </c>
      <c r="I52" s="18">
        <f>C27+I27</f>
        <v>3371</v>
      </c>
      <c r="J52" s="42">
        <f t="shared" ref="J52:J53" si="40">I52/$I$50</f>
        <v>0.69049569848422776</v>
      </c>
      <c r="K52" s="18">
        <f>E27+K27</f>
        <v>3370.9608200000002</v>
      </c>
      <c r="L52" s="16">
        <f t="shared" ref="L52:L53" si="41">K52/$K$46</f>
        <v>0.63387755171116966</v>
      </c>
      <c r="M52" s="17">
        <v>1164801</v>
      </c>
      <c r="N52" s="16">
        <v>0.81385466194806511</v>
      </c>
      <c r="O52" s="21"/>
      <c r="P52" s="19">
        <f>O52/28933</f>
        <v>0</v>
      </c>
      <c r="Q52" s="21"/>
      <c r="R52" s="19">
        <f>Q52/30001</f>
        <v>0</v>
      </c>
      <c r="S52" s="20"/>
      <c r="T52" s="19"/>
      <c r="U52" s="18">
        <f t="shared" si="27"/>
        <v>0</v>
      </c>
      <c r="V52" s="16">
        <f>U52/44806</f>
        <v>0</v>
      </c>
      <c r="W52" s="18">
        <f t="shared" si="27"/>
        <v>0</v>
      </c>
      <c r="X52" s="16">
        <f>W52/45926</f>
        <v>0</v>
      </c>
      <c r="Y52" s="17"/>
      <c r="Z52" s="16"/>
    </row>
    <row r="53" spans="2:26">
      <c r="B53" s="15" t="s">
        <v>1</v>
      </c>
      <c r="C53" s="14">
        <v>1185</v>
      </c>
      <c r="D53" s="12">
        <v>-0.30076142131979694</v>
      </c>
      <c r="E53" s="14">
        <v>1465.5185699999997</v>
      </c>
      <c r="F53" s="44">
        <f t="shared" si="39"/>
        <v>-0.40041490983606548</v>
      </c>
      <c r="G53" s="13">
        <v>271640</v>
      </c>
      <c r="H53" s="44">
        <f>G53/$G$54</f>
        <v>0.19447572668872215</v>
      </c>
      <c r="I53" s="18">
        <f t="shared" ref="I53:I54" si="42">C28+I28</f>
        <v>1511</v>
      </c>
      <c r="J53" s="42">
        <f t="shared" si="40"/>
        <v>0.30950430151577224</v>
      </c>
      <c r="K53" s="18">
        <f t="shared" ref="K53:K54" si="43">E28+K28</f>
        <v>1947.5185699999997</v>
      </c>
      <c r="L53" s="16">
        <f t="shared" si="41"/>
        <v>0.36621259308010523</v>
      </c>
      <c r="M53" s="10">
        <v>266414</v>
      </c>
      <c r="N53" s="16">
        <v>0.18614533805193489</v>
      </c>
      <c r="O53" s="21"/>
      <c r="P53" s="19">
        <f t="shared" ref="P53:P54" si="44">O53/28933</f>
        <v>0</v>
      </c>
      <c r="Q53" s="21"/>
      <c r="R53" s="19">
        <f t="shared" ref="R53:R54" si="45">Q53/30001</f>
        <v>0</v>
      </c>
      <c r="S53" s="13"/>
      <c r="T53" s="12"/>
      <c r="U53" s="18">
        <f t="shared" si="27"/>
        <v>0</v>
      </c>
      <c r="V53" s="16">
        <f t="shared" ref="V53:V54" si="46">U53/44806</f>
        <v>0</v>
      </c>
      <c r="W53" s="18">
        <f t="shared" si="27"/>
        <v>0</v>
      </c>
      <c r="X53" s="16">
        <f t="shared" ref="X53:X54" si="47">W53/45926</f>
        <v>0</v>
      </c>
      <c r="Y53" s="10"/>
      <c r="Z53" s="9"/>
    </row>
    <row r="54" spans="2:26">
      <c r="B54" s="8" t="s">
        <v>0</v>
      </c>
      <c r="C54" s="7">
        <f>SUM(C52:C53)</f>
        <v>-3940</v>
      </c>
      <c r="D54" s="5">
        <v>1</v>
      </c>
      <c r="E54" s="7">
        <f>SUM(E52:E53)</f>
        <v>-3659.52061</v>
      </c>
      <c r="F54" s="5">
        <v>1</v>
      </c>
      <c r="G54" s="6">
        <f>SUM(G52:G53)</f>
        <v>1396781</v>
      </c>
      <c r="H54" s="5">
        <f>SUM(H52:H53)</f>
        <v>1</v>
      </c>
      <c r="I54" s="56">
        <f t="shared" si="42"/>
        <v>4882</v>
      </c>
      <c r="J54" s="59">
        <f>SUM(J52:J53)</f>
        <v>1</v>
      </c>
      <c r="K54" s="56">
        <f t="shared" si="43"/>
        <v>5318.4793900000004</v>
      </c>
      <c r="L54" s="59">
        <f>SUM(L52:L53)</f>
        <v>1.0000901447912749</v>
      </c>
      <c r="M54" s="3">
        <v>1431215</v>
      </c>
      <c r="N54" s="59">
        <v>1</v>
      </c>
      <c r="O54" s="21"/>
      <c r="P54" s="19">
        <f t="shared" si="44"/>
        <v>0</v>
      </c>
      <c r="Q54" s="21"/>
      <c r="R54" s="19">
        <f t="shared" si="45"/>
        <v>0</v>
      </c>
      <c r="S54" s="6"/>
      <c r="T54" s="5">
        <v>1</v>
      </c>
      <c r="U54" s="18">
        <f t="shared" ref="U54" si="48">U29+O54</f>
        <v>0</v>
      </c>
      <c r="V54" s="16">
        <f t="shared" si="46"/>
        <v>0</v>
      </c>
      <c r="W54" s="18">
        <f t="shared" ref="W54" si="49">W29+Q54</f>
        <v>0</v>
      </c>
      <c r="X54" s="16">
        <f t="shared" si="47"/>
        <v>0</v>
      </c>
      <c r="Y54" s="3">
        <f>SUM(Y52:Y53)</f>
        <v>0</v>
      </c>
      <c r="Z54" s="2">
        <v>1</v>
      </c>
    </row>
  </sheetData>
  <mergeCells count="33">
    <mergeCell ref="C3:H3"/>
    <mergeCell ref="C6:H6"/>
    <mergeCell ref="I6:N6"/>
    <mergeCell ref="O6:T6"/>
    <mergeCell ref="U6:Z6"/>
    <mergeCell ref="C32:D32"/>
    <mergeCell ref="E32:F32"/>
    <mergeCell ref="G32:H32"/>
    <mergeCell ref="I32:J32"/>
    <mergeCell ref="K32:L32"/>
    <mergeCell ref="Y7:Z7"/>
    <mergeCell ref="C31:H31"/>
    <mergeCell ref="I31:N31"/>
    <mergeCell ref="O31:T31"/>
    <mergeCell ref="U31:Z31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  <mergeCell ref="Y32:Z32"/>
    <mergeCell ref="M32:N32"/>
    <mergeCell ref="O32:P32"/>
    <mergeCell ref="Q32:R32"/>
    <mergeCell ref="S32:T32"/>
    <mergeCell ref="U32:V32"/>
    <mergeCell ref="W32:X32"/>
  </mergeCells>
  <dataValidations disablePrompts="1" count="1">
    <dataValidation type="list" allowBlank="1" showInputMessage="1" showErrorMessage="1" sqref="B7 B32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תשואה 30.6.2018</vt:lpstr>
      <vt:lpstr>'פרסום תשואה 30.6.2018'!WPrint_Area_W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הלן גולדרט</cp:lastModifiedBy>
  <dcterms:created xsi:type="dcterms:W3CDTF">2016-08-10T06:34:50Z</dcterms:created>
  <dcterms:modified xsi:type="dcterms:W3CDTF">2018-10-21T16:33:44Z</dcterms:modified>
</cp:coreProperties>
</file>