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30" windowHeight="4095"/>
  </bookViews>
  <sheets>
    <sheet name="פרסום תשואה 31.3.2018" sheetId="2" r:id="rId1"/>
  </sheets>
  <definedNames>
    <definedName name="_xlnm.Print_Area" localSheetId="0">'פרסום תשואה 31.3.2018'!$B$1:$Z$54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20" i="2" l="1"/>
  <c r="E19" i="2"/>
  <c r="C20" i="2"/>
  <c r="C19" i="2"/>
  <c r="G54" i="2"/>
  <c r="E54" i="2"/>
  <c r="C54" i="2"/>
  <c r="G29" i="2"/>
  <c r="H24" i="2"/>
  <c r="H23" i="2"/>
  <c r="H25" i="2" s="1"/>
  <c r="G21" i="2"/>
  <c r="F29" i="2"/>
  <c r="F28" i="2"/>
  <c r="F27" i="2"/>
  <c r="F25" i="2"/>
  <c r="F24" i="2"/>
  <c r="F23" i="2"/>
  <c r="D28" i="2"/>
  <c r="D29" i="2"/>
  <c r="D27" i="2"/>
  <c r="D25" i="2"/>
  <c r="D24" i="2"/>
  <c r="D23" i="2"/>
  <c r="Y50" i="2" l="1"/>
  <c r="Y54" i="2"/>
  <c r="Y29" i="2" l="1"/>
  <c r="Z29" i="2" s="1"/>
  <c r="W29" i="2"/>
  <c r="X29" i="2" s="1"/>
  <c r="U29" i="2"/>
  <c r="V29" i="2" s="1"/>
  <c r="Y25" i="2"/>
  <c r="Z25" i="2" s="1"/>
  <c r="W25" i="2"/>
  <c r="X25" i="2" s="1"/>
  <c r="U25" i="2"/>
  <c r="V25" i="2" s="1"/>
  <c r="Z20" i="2"/>
  <c r="Z19" i="2"/>
  <c r="Z18" i="2"/>
  <c r="Z17" i="2"/>
  <c r="Z16" i="2"/>
  <c r="Z15" i="2"/>
  <c r="Z14" i="2"/>
  <c r="Z13" i="2"/>
  <c r="Z12" i="2"/>
  <c r="Z11" i="2"/>
  <c r="Z10" i="2"/>
  <c r="Z9" i="2"/>
  <c r="Y21" i="2"/>
  <c r="Z21" i="2" s="1"/>
  <c r="W21" i="2"/>
  <c r="X21" i="2" s="1"/>
  <c r="U21" i="2"/>
  <c r="V21" i="2" s="1"/>
  <c r="P44" i="2" l="1"/>
  <c r="O44" i="2"/>
  <c r="U44" i="2" s="1"/>
  <c r="V44" i="2" s="1"/>
  <c r="O43" i="2"/>
  <c r="U43" i="2" s="1"/>
  <c r="V43" i="2" s="1"/>
  <c r="O42" i="2"/>
  <c r="U42" i="2" s="1"/>
  <c r="V42" i="2" s="1"/>
  <c r="O36" i="2"/>
  <c r="U36" i="2" s="1"/>
  <c r="V36" i="2" s="1"/>
  <c r="S29" i="2"/>
  <c r="T29" i="2" s="1"/>
  <c r="Q29" i="2"/>
  <c r="R29" i="2" s="1"/>
  <c r="O29" i="2"/>
  <c r="P29" i="2" s="1"/>
  <c r="S25" i="2"/>
  <c r="T25" i="2" s="1"/>
  <c r="Q25" i="2"/>
  <c r="R25" i="2" s="1"/>
  <c r="O25" i="2"/>
  <c r="P25" i="2" s="1"/>
  <c r="S21" i="2"/>
  <c r="T21" i="2" s="1"/>
  <c r="Q21" i="2"/>
  <c r="R21" i="2" s="1"/>
  <c r="O21" i="2"/>
  <c r="P21" i="2" s="1"/>
  <c r="K53" i="2"/>
  <c r="L53" i="2" s="1"/>
  <c r="I53" i="2"/>
  <c r="J53" i="2" s="1"/>
  <c r="K52" i="2"/>
  <c r="L52" i="2" s="1"/>
  <c r="I52" i="2"/>
  <c r="J52" i="2" s="1"/>
  <c r="M54" i="2"/>
  <c r="N54" i="2" s="1"/>
  <c r="M50" i="2"/>
  <c r="N50" i="2" s="1"/>
  <c r="K49" i="2"/>
  <c r="L49" i="2" s="1"/>
  <c r="K48" i="2"/>
  <c r="L48" i="2" s="1"/>
  <c r="I49" i="2"/>
  <c r="J49" i="2" s="1"/>
  <c r="I48" i="2"/>
  <c r="J48" i="2" s="1"/>
  <c r="M46" i="2"/>
  <c r="N46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34" i="2"/>
  <c r="L34" i="2" s="1"/>
  <c r="J44" i="2"/>
  <c r="J43" i="2"/>
  <c r="J42" i="2"/>
  <c r="J36" i="2"/>
  <c r="I35" i="2"/>
  <c r="O35" i="2" s="1"/>
  <c r="I37" i="2"/>
  <c r="J37" i="2" s="1"/>
  <c r="I38" i="2"/>
  <c r="J38" i="2" s="1"/>
  <c r="I39" i="2"/>
  <c r="J39" i="2" s="1"/>
  <c r="I40" i="2"/>
  <c r="O40" i="2" s="1"/>
  <c r="I41" i="2"/>
  <c r="J41" i="2" s="1"/>
  <c r="I45" i="2"/>
  <c r="J45" i="2" s="1"/>
  <c r="I34" i="2"/>
  <c r="J34" i="2" s="1"/>
  <c r="M29" i="2"/>
  <c r="N29" i="2" s="1"/>
  <c r="K29" i="2"/>
  <c r="L29" i="2" s="1"/>
  <c r="I29" i="2"/>
  <c r="J29" i="2" s="1"/>
  <c r="M25" i="2"/>
  <c r="N25" i="2" s="1"/>
  <c r="K25" i="2"/>
  <c r="L25" i="2" s="1"/>
  <c r="I25" i="2"/>
  <c r="J25" i="2" s="1"/>
  <c r="M21" i="2"/>
  <c r="N21" i="2" s="1"/>
  <c r="K21" i="2"/>
  <c r="L21" i="2" s="1"/>
  <c r="I21" i="2"/>
  <c r="J21" i="2" s="1"/>
  <c r="G50" i="2"/>
  <c r="E50" i="2"/>
  <c r="C50" i="2"/>
  <c r="D50" i="2"/>
  <c r="F50" i="2"/>
  <c r="H46" i="2"/>
  <c r="G46" i="2"/>
  <c r="F46" i="2"/>
  <c r="E46" i="2"/>
  <c r="D46" i="2"/>
  <c r="C46" i="2"/>
  <c r="E29" i="2"/>
  <c r="K54" i="2" s="1"/>
  <c r="L54" i="2" s="1"/>
  <c r="C29" i="2"/>
  <c r="I54" i="2" s="1"/>
  <c r="J54" i="2" s="1"/>
  <c r="G25" i="2"/>
  <c r="E25" i="2"/>
  <c r="C25" i="2"/>
  <c r="E21" i="2"/>
  <c r="C21" i="2"/>
  <c r="D15" i="2" l="1"/>
  <c r="D10" i="2"/>
  <c r="D20" i="2"/>
  <c r="D14" i="2"/>
  <c r="D9" i="2"/>
  <c r="D19" i="2"/>
  <c r="D16" i="2"/>
  <c r="D12" i="2"/>
  <c r="D13" i="2"/>
  <c r="F12" i="2"/>
  <c r="F16" i="2"/>
  <c r="F20" i="2"/>
  <c r="F13" i="2"/>
  <c r="F17" i="2"/>
  <c r="F9" i="2"/>
  <c r="F10" i="2"/>
  <c r="F14" i="2"/>
  <c r="F18" i="2"/>
  <c r="F11" i="2"/>
  <c r="F15" i="2"/>
  <c r="F19" i="2"/>
  <c r="Q42" i="2"/>
  <c r="W42" i="2" s="1"/>
  <c r="X42" i="2" s="1"/>
  <c r="Q53" i="2"/>
  <c r="W53" i="2" s="1"/>
  <c r="X53" i="2" s="1"/>
  <c r="O53" i="2"/>
  <c r="P53" i="2" s="1"/>
  <c r="Q54" i="2"/>
  <c r="O52" i="2"/>
  <c r="O54" i="2"/>
  <c r="R53" i="2"/>
  <c r="Q52" i="2"/>
  <c r="K50" i="2"/>
  <c r="Q48" i="2"/>
  <c r="Q49" i="2"/>
  <c r="O48" i="2"/>
  <c r="O49" i="2"/>
  <c r="Q43" i="2"/>
  <c r="W43" i="2" s="1"/>
  <c r="X43" i="2" s="1"/>
  <c r="Q44" i="2"/>
  <c r="W44" i="2" s="1"/>
  <c r="X44" i="2" s="1"/>
  <c r="J40" i="2"/>
  <c r="O45" i="2"/>
  <c r="Q45" i="2"/>
  <c r="W45" i="2" s="1"/>
  <c r="X45" i="2" s="1"/>
  <c r="P43" i="2"/>
  <c r="P42" i="2"/>
  <c r="P36" i="2"/>
  <c r="Q36" i="2"/>
  <c r="Q40" i="2"/>
  <c r="Q37" i="2"/>
  <c r="Q41" i="2"/>
  <c r="Q34" i="2"/>
  <c r="Q38" i="2"/>
  <c r="Q35" i="2"/>
  <c r="Q39" i="2"/>
  <c r="U35" i="2"/>
  <c r="V35" i="2" s="1"/>
  <c r="P35" i="2"/>
  <c r="U40" i="2"/>
  <c r="V40" i="2" s="1"/>
  <c r="P40" i="2"/>
  <c r="O37" i="2"/>
  <c r="O34" i="2"/>
  <c r="O38" i="2"/>
  <c r="J35" i="2"/>
  <c r="O39" i="2"/>
  <c r="O41" i="2"/>
  <c r="I50" i="2"/>
  <c r="H50" i="2"/>
  <c r="I46" i="2"/>
  <c r="K46" i="2"/>
  <c r="R44" i="2" l="1"/>
  <c r="D21" i="2"/>
  <c r="F21" i="2"/>
  <c r="R42" i="2"/>
  <c r="R43" i="2"/>
  <c r="U52" i="2"/>
  <c r="V52" i="2" s="1"/>
  <c r="P52" i="2"/>
  <c r="W52" i="2"/>
  <c r="X52" i="2" s="1"/>
  <c r="R52" i="2"/>
  <c r="W54" i="2"/>
  <c r="X54" i="2" s="1"/>
  <c r="R54" i="2"/>
  <c r="U53" i="2"/>
  <c r="V53" i="2" s="1"/>
  <c r="U54" i="2"/>
  <c r="V54" i="2" s="1"/>
  <c r="P54" i="2"/>
  <c r="W49" i="2"/>
  <c r="X49" i="2" s="1"/>
  <c r="R49" i="2"/>
  <c r="W48" i="2"/>
  <c r="X48" i="2" s="1"/>
  <c r="R48" i="2"/>
  <c r="L50" i="2"/>
  <c r="Q50" i="2"/>
  <c r="J50" i="2"/>
  <c r="O50" i="2"/>
  <c r="U49" i="2"/>
  <c r="V49" i="2" s="1"/>
  <c r="P49" i="2"/>
  <c r="U48" i="2"/>
  <c r="V48" i="2" s="1"/>
  <c r="P48" i="2"/>
  <c r="R45" i="2"/>
  <c r="U45" i="2"/>
  <c r="V45" i="2" s="1"/>
  <c r="P45" i="2"/>
  <c r="W41" i="2"/>
  <c r="X41" i="2" s="1"/>
  <c r="R41" i="2"/>
  <c r="L46" i="2"/>
  <c r="Q46" i="2"/>
  <c r="W37" i="2"/>
  <c r="X37" i="2" s="1"/>
  <c r="R37" i="2"/>
  <c r="W39" i="2"/>
  <c r="X39" i="2" s="1"/>
  <c r="R39" i="2"/>
  <c r="W38" i="2"/>
  <c r="X38" i="2" s="1"/>
  <c r="R38" i="2"/>
  <c r="W40" i="2"/>
  <c r="X40" i="2" s="1"/>
  <c r="R40" i="2"/>
  <c r="W35" i="2"/>
  <c r="X35" i="2" s="1"/>
  <c r="R35" i="2"/>
  <c r="W34" i="2"/>
  <c r="X34" i="2" s="1"/>
  <c r="R34" i="2"/>
  <c r="W36" i="2"/>
  <c r="X36" i="2" s="1"/>
  <c r="R36" i="2"/>
  <c r="U38" i="2"/>
  <c r="V38" i="2" s="1"/>
  <c r="P38" i="2"/>
  <c r="U34" i="2"/>
  <c r="V34" i="2" s="1"/>
  <c r="P34" i="2"/>
  <c r="J46" i="2"/>
  <c r="O46" i="2"/>
  <c r="U41" i="2"/>
  <c r="V41" i="2" s="1"/>
  <c r="P41" i="2"/>
  <c r="U39" i="2"/>
  <c r="V39" i="2" s="1"/>
  <c r="P39" i="2"/>
  <c r="U37" i="2"/>
  <c r="V37" i="2" s="1"/>
  <c r="P37" i="2"/>
  <c r="W50" i="2" l="1"/>
  <c r="X50" i="2" s="1"/>
  <c r="R50" i="2"/>
  <c r="U50" i="2"/>
  <c r="V50" i="2" s="1"/>
  <c r="P50" i="2"/>
  <c r="W46" i="2"/>
  <c r="X46" i="2" s="1"/>
  <c r="R46" i="2"/>
  <c r="U46" i="2"/>
  <c r="V46" i="2" s="1"/>
  <c r="P46" i="2"/>
</calcChain>
</file>

<file path=xl/sharedStrings.xml><?xml version="1.0" encoding="utf-8"?>
<sst xmlns="http://schemas.openxmlformats.org/spreadsheetml/2006/main" count="124" uniqueCount="32">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</sst>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0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5" fontId="4" fillId="2" borderId="9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4" fillId="2" borderId="7" xfId="4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rightToLeft="1" tabSelected="1" workbookViewId="0">
      <selection activeCell="C18" sqref="C18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 customWidth="1"/>
    <col min="5" max="5" width="10.125" style="1" customWidth="1"/>
    <col min="6" max="6" width="9.625" style="1" customWidth="1"/>
    <col min="7" max="7" width="12.375" style="1" customWidth="1"/>
    <col min="8" max="8" width="9.625" style="1" customWidth="1"/>
    <col min="9" max="12" width="9.125" style="1" customWidth="1"/>
    <col min="13" max="13" width="9.875" style="1" customWidth="1"/>
    <col min="14" max="18" width="9.125" style="1" customWidth="1"/>
    <col min="19" max="19" width="9.875" style="1" customWidth="1"/>
    <col min="20" max="20" width="9.125" style="1" customWidth="1"/>
    <col min="21" max="24" width="9.125" style="1"/>
    <col min="25" max="25" width="9.875" style="1" bestFit="1" customWidth="1"/>
    <col min="26" max="16384" width="9.125" style="1"/>
  </cols>
  <sheetData>
    <row r="1" spans="1:26" ht="18.75">
      <c r="B1" s="56" t="s">
        <v>28</v>
      </c>
    </row>
    <row r="2" spans="1:26" ht="18.75">
      <c r="B2" s="55" t="s">
        <v>27</v>
      </c>
    </row>
    <row r="3" spans="1:26" ht="18.75">
      <c r="B3" s="54" t="s">
        <v>29</v>
      </c>
      <c r="C3" s="67" t="s">
        <v>30</v>
      </c>
      <c r="D3" s="68"/>
      <c r="E3" s="68"/>
      <c r="F3" s="68"/>
      <c r="G3" s="68"/>
      <c r="H3" s="69"/>
    </row>
    <row r="4" spans="1:26">
      <c r="A4" s="31"/>
      <c r="B4" s="25"/>
      <c r="C4" s="53"/>
      <c r="D4" s="31"/>
      <c r="E4" s="31"/>
      <c r="F4" s="31"/>
      <c r="G4" s="31"/>
      <c r="H4" s="31"/>
    </row>
    <row r="5" spans="1:26">
      <c r="A5" s="31"/>
      <c r="B5" s="31"/>
    </row>
    <row r="6" spans="1:26" ht="18.75">
      <c r="A6" s="31"/>
      <c r="B6" s="51" t="s">
        <v>26</v>
      </c>
      <c r="C6" s="64" t="s">
        <v>22</v>
      </c>
      <c r="D6" s="65"/>
      <c r="E6" s="65"/>
      <c r="F6" s="65"/>
      <c r="G6" s="65"/>
      <c r="H6" s="66"/>
      <c r="I6" s="64" t="s">
        <v>25</v>
      </c>
      <c r="J6" s="65"/>
      <c r="K6" s="65"/>
      <c r="L6" s="65"/>
      <c r="M6" s="65"/>
      <c r="N6" s="66"/>
      <c r="O6" s="64" t="s">
        <v>24</v>
      </c>
      <c r="P6" s="65"/>
      <c r="Q6" s="65"/>
      <c r="R6" s="65"/>
      <c r="S6" s="65"/>
      <c r="T6" s="66"/>
      <c r="U6" s="64" t="s">
        <v>23</v>
      </c>
      <c r="V6" s="65"/>
      <c r="W6" s="65"/>
      <c r="X6" s="65"/>
      <c r="Y6" s="65"/>
      <c r="Z6" s="66"/>
    </row>
    <row r="7" spans="1:26" ht="27.75" customHeight="1">
      <c r="A7" s="31"/>
      <c r="B7" s="50">
        <v>2018</v>
      </c>
      <c r="C7" s="63" t="s">
        <v>21</v>
      </c>
      <c r="D7" s="61"/>
      <c r="E7" s="61" t="s">
        <v>20</v>
      </c>
      <c r="F7" s="61"/>
      <c r="G7" s="61" t="s">
        <v>19</v>
      </c>
      <c r="H7" s="62"/>
      <c r="I7" s="63" t="s">
        <v>21</v>
      </c>
      <c r="J7" s="61"/>
      <c r="K7" s="61" t="s">
        <v>20</v>
      </c>
      <c r="L7" s="61"/>
      <c r="M7" s="61" t="s">
        <v>19</v>
      </c>
      <c r="N7" s="62"/>
      <c r="O7" s="63" t="s">
        <v>21</v>
      </c>
      <c r="P7" s="61"/>
      <c r="Q7" s="61" t="s">
        <v>20</v>
      </c>
      <c r="R7" s="61"/>
      <c r="S7" s="61" t="s">
        <v>19</v>
      </c>
      <c r="T7" s="62"/>
      <c r="U7" s="63" t="s">
        <v>21</v>
      </c>
      <c r="V7" s="61"/>
      <c r="W7" s="61" t="s">
        <v>20</v>
      </c>
      <c r="X7" s="61"/>
      <c r="Y7" s="61" t="s">
        <v>19</v>
      </c>
      <c r="Z7" s="62"/>
    </row>
    <row r="8" spans="1:26" ht="21" customHeight="1">
      <c r="A8" s="31"/>
      <c r="B8" s="31"/>
      <c r="C8" s="49" t="s">
        <v>18</v>
      </c>
      <c r="D8" s="48" t="s">
        <v>17</v>
      </c>
      <c r="E8" s="48" t="s">
        <v>18</v>
      </c>
      <c r="F8" s="48" t="s">
        <v>17</v>
      </c>
      <c r="G8" s="48" t="s">
        <v>18</v>
      </c>
      <c r="H8" s="47" t="s">
        <v>17</v>
      </c>
      <c r="I8" s="49" t="s">
        <v>18</v>
      </c>
      <c r="J8" s="48" t="s">
        <v>17</v>
      </c>
      <c r="K8" s="48" t="s">
        <v>18</v>
      </c>
      <c r="L8" s="48" t="s">
        <v>17</v>
      </c>
      <c r="M8" s="48" t="s">
        <v>18</v>
      </c>
      <c r="N8" s="47" t="s">
        <v>17</v>
      </c>
      <c r="O8" s="49" t="s">
        <v>18</v>
      </c>
      <c r="P8" s="48" t="s">
        <v>17</v>
      </c>
      <c r="Q8" s="48" t="s">
        <v>18</v>
      </c>
      <c r="R8" s="48" t="s">
        <v>17</v>
      </c>
      <c r="S8" s="48" t="s">
        <v>18</v>
      </c>
      <c r="T8" s="47" t="s">
        <v>17</v>
      </c>
      <c r="U8" s="49" t="s">
        <v>18</v>
      </c>
      <c r="V8" s="48" t="s">
        <v>17</v>
      </c>
      <c r="W8" s="48" t="s">
        <v>18</v>
      </c>
      <c r="X8" s="48" t="s">
        <v>17</v>
      </c>
      <c r="Y8" s="48" t="s">
        <v>18</v>
      </c>
      <c r="Z8" s="47" t="s">
        <v>17</v>
      </c>
    </row>
    <row r="9" spans="1:26">
      <c r="A9" s="52"/>
      <c r="B9" s="46" t="s">
        <v>16</v>
      </c>
      <c r="C9" s="21">
        <v>-11</v>
      </c>
      <c r="D9" s="45">
        <f>C9/$C$21</f>
        <v>2.7918781725888324E-3</v>
      </c>
      <c r="E9" s="21">
        <v>-11</v>
      </c>
      <c r="F9" s="45">
        <f>E9/$E$21</f>
        <v>3.1339031339031338E-3</v>
      </c>
      <c r="G9" s="21">
        <v>161378</v>
      </c>
      <c r="H9" s="44">
        <v>3.0054644808743172E-3</v>
      </c>
      <c r="I9" s="18"/>
      <c r="J9" s="43"/>
      <c r="K9" s="18"/>
      <c r="L9" s="43"/>
      <c r="M9" s="18"/>
      <c r="N9" s="42"/>
      <c r="O9" s="21"/>
      <c r="P9" s="45"/>
      <c r="Q9" s="21"/>
      <c r="R9" s="45"/>
      <c r="S9" s="21"/>
      <c r="T9" s="44"/>
      <c r="U9" s="18"/>
      <c r="V9" s="43"/>
      <c r="W9" s="18"/>
      <c r="X9" s="43"/>
      <c r="Y9" s="18"/>
      <c r="Z9" s="42">
        <f>Y9/1280614</f>
        <v>0</v>
      </c>
    </row>
    <row r="10" spans="1:26">
      <c r="A10" s="52"/>
      <c r="B10" s="41" t="s">
        <v>15</v>
      </c>
      <c r="C10" s="14">
        <v>-511</v>
      </c>
      <c r="D10" s="45">
        <f>C10/$C$21</f>
        <v>0.12969543147208121</v>
      </c>
      <c r="E10" s="14">
        <v>-511</v>
      </c>
      <c r="F10" s="45">
        <f t="shared" ref="F10:F20" si="0">E10/$E$21</f>
        <v>0.14558404558404558</v>
      </c>
      <c r="G10" s="14">
        <v>297374</v>
      </c>
      <c r="H10" s="39">
        <v>0.13961748633879781</v>
      </c>
      <c r="I10" s="18"/>
      <c r="J10" s="43"/>
      <c r="K10" s="18"/>
      <c r="L10" s="43"/>
      <c r="M10" s="11"/>
      <c r="N10" s="42"/>
      <c r="O10" s="14"/>
      <c r="P10" s="45"/>
      <c r="Q10" s="14"/>
      <c r="R10" s="45"/>
      <c r="S10" s="14"/>
      <c r="T10" s="44"/>
      <c r="U10" s="11"/>
      <c r="V10" s="43"/>
      <c r="W10" s="11"/>
      <c r="X10" s="43"/>
      <c r="Y10" s="11"/>
      <c r="Z10" s="42">
        <f t="shared" ref="Z10:Z21" si="1">Y10/1280614</f>
        <v>0</v>
      </c>
    </row>
    <row r="11" spans="1:26">
      <c r="A11" s="52"/>
      <c r="B11" s="41" t="s">
        <v>14</v>
      </c>
      <c r="C11" s="14"/>
      <c r="D11" s="40"/>
      <c r="E11" s="14"/>
      <c r="F11" s="45">
        <f t="shared" si="0"/>
        <v>0</v>
      </c>
      <c r="G11" s="14"/>
      <c r="H11" s="39">
        <v>0</v>
      </c>
      <c r="I11" s="18"/>
      <c r="J11" s="43"/>
      <c r="K11" s="18"/>
      <c r="L11" s="43"/>
      <c r="M11" s="11"/>
      <c r="N11" s="42"/>
      <c r="O11" s="14"/>
      <c r="P11" s="45"/>
      <c r="Q11" s="14"/>
      <c r="R11" s="45"/>
      <c r="S11" s="14"/>
      <c r="T11" s="44"/>
      <c r="U11" s="11"/>
      <c r="V11" s="43"/>
      <c r="W11" s="11"/>
      <c r="X11" s="43"/>
      <c r="Y11" s="11"/>
      <c r="Z11" s="42">
        <f t="shared" si="1"/>
        <v>0</v>
      </c>
    </row>
    <row r="12" spans="1:26">
      <c r="A12" s="52"/>
      <c r="B12" s="41" t="s">
        <v>13</v>
      </c>
      <c r="C12" s="14">
        <v>-1095</v>
      </c>
      <c r="D12" s="45">
        <f t="shared" ref="D12:F16" si="2">C12/$C$21</f>
        <v>0.2779187817258883</v>
      </c>
      <c r="E12" s="14">
        <v>-1095</v>
      </c>
      <c r="F12" s="45">
        <f t="shared" si="0"/>
        <v>0.31196581196581197</v>
      </c>
      <c r="G12" s="14">
        <v>464497</v>
      </c>
      <c r="H12" s="39">
        <v>0.29918032786885246</v>
      </c>
      <c r="I12" s="18"/>
      <c r="J12" s="43"/>
      <c r="K12" s="18"/>
      <c r="L12" s="43"/>
      <c r="M12" s="11"/>
      <c r="N12" s="42"/>
      <c r="O12" s="14"/>
      <c r="P12" s="45"/>
      <c r="Q12" s="14"/>
      <c r="R12" s="45"/>
      <c r="S12" s="14"/>
      <c r="T12" s="44"/>
      <c r="U12" s="11"/>
      <c r="V12" s="43"/>
      <c r="W12" s="11"/>
      <c r="X12" s="43"/>
      <c r="Y12" s="11"/>
      <c r="Z12" s="42">
        <f t="shared" si="1"/>
        <v>0</v>
      </c>
    </row>
    <row r="13" spans="1:26">
      <c r="A13" s="52"/>
      <c r="B13" s="41" t="s">
        <v>12</v>
      </c>
      <c r="C13" s="14">
        <v>108</v>
      </c>
      <c r="D13" s="45">
        <f t="shared" si="2"/>
        <v>-2.7411167512690356E-2</v>
      </c>
      <c r="E13" s="14">
        <v>108</v>
      </c>
      <c r="F13" s="45">
        <f t="shared" si="0"/>
        <v>-3.0769230769230771E-2</v>
      </c>
      <c r="G13" s="14">
        <v>12908</v>
      </c>
      <c r="H13" s="39">
        <v>-2.9508196721311476E-2</v>
      </c>
      <c r="I13" s="18"/>
      <c r="J13" s="43"/>
      <c r="K13" s="18"/>
      <c r="L13" s="43"/>
      <c r="M13" s="11"/>
      <c r="N13" s="42"/>
      <c r="O13" s="14"/>
      <c r="P13" s="45"/>
      <c r="Q13" s="14"/>
      <c r="R13" s="45"/>
      <c r="S13" s="14"/>
      <c r="T13" s="44"/>
      <c r="U13" s="11"/>
      <c r="V13" s="43"/>
      <c r="W13" s="11"/>
      <c r="X13" s="43"/>
      <c r="Y13" s="11"/>
      <c r="Z13" s="42">
        <f t="shared" si="1"/>
        <v>0</v>
      </c>
    </row>
    <row r="14" spans="1:26">
      <c r="A14" s="52"/>
      <c r="B14" s="41" t="s">
        <v>11</v>
      </c>
      <c r="C14" s="14">
        <v>-1602</v>
      </c>
      <c r="D14" s="45">
        <f t="shared" si="2"/>
        <v>0.40659898477157358</v>
      </c>
      <c r="E14" s="14">
        <v>-1602</v>
      </c>
      <c r="F14" s="45">
        <f t="shared" si="0"/>
        <v>0.4564102564102564</v>
      </c>
      <c r="G14" s="14">
        <v>60653</v>
      </c>
      <c r="H14" s="39">
        <v>0.43770491803278688</v>
      </c>
      <c r="I14" s="18"/>
      <c r="J14" s="43"/>
      <c r="K14" s="18"/>
      <c r="L14" s="43"/>
      <c r="M14" s="11"/>
      <c r="N14" s="42"/>
      <c r="O14" s="14"/>
      <c r="P14" s="45"/>
      <c r="Q14" s="14"/>
      <c r="R14" s="45"/>
      <c r="S14" s="14"/>
      <c r="T14" s="44"/>
      <c r="U14" s="11"/>
      <c r="V14" s="43"/>
      <c r="W14" s="11"/>
      <c r="X14" s="43"/>
      <c r="Y14" s="11"/>
      <c r="Z14" s="42">
        <f t="shared" si="1"/>
        <v>0</v>
      </c>
    </row>
    <row r="15" spans="1:26">
      <c r="A15" s="52"/>
      <c r="B15" s="41" t="s">
        <v>10</v>
      </c>
      <c r="C15" s="14">
        <v>-1765</v>
      </c>
      <c r="D15" s="45">
        <f t="shared" si="2"/>
        <v>0.4479695431472081</v>
      </c>
      <c r="E15" s="14">
        <v>-1765</v>
      </c>
      <c r="F15" s="45">
        <f t="shared" si="0"/>
        <v>0.5028490028490028</v>
      </c>
      <c r="G15" s="14">
        <v>139811</v>
      </c>
      <c r="H15" s="39">
        <v>0.48224043715846993</v>
      </c>
      <c r="I15" s="18"/>
      <c r="J15" s="43"/>
      <c r="K15" s="18"/>
      <c r="L15" s="43"/>
      <c r="M15" s="11"/>
      <c r="N15" s="42"/>
      <c r="O15" s="14"/>
      <c r="P15" s="45"/>
      <c r="Q15" s="14"/>
      <c r="R15" s="45"/>
      <c r="S15" s="14"/>
      <c r="T15" s="44"/>
      <c r="U15" s="11"/>
      <c r="V15" s="43"/>
      <c r="W15" s="11"/>
      <c r="X15" s="43"/>
      <c r="Y15" s="11"/>
      <c r="Z15" s="42">
        <f t="shared" si="1"/>
        <v>0</v>
      </c>
    </row>
    <row r="16" spans="1:26">
      <c r="A16" s="52"/>
      <c r="B16" s="41" t="s">
        <v>9</v>
      </c>
      <c r="C16" s="14">
        <v>60</v>
      </c>
      <c r="D16" s="45">
        <f t="shared" si="2"/>
        <v>-1.5228426395939087E-2</v>
      </c>
      <c r="E16" s="14">
        <v>60</v>
      </c>
      <c r="F16" s="45">
        <f t="shared" si="0"/>
        <v>-1.7094017094017096E-2</v>
      </c>
      <c r="G16" s="14">
        <v>3078</v>
      </c>
      <c r="H16" s="39">
        <v>-1.6393442622950821E-2</v>
      </c>
      <c r="I16" s="18"/>
      <c r="J16" s="43"/>
      <c r="K16" s="18"/>
      <c r="L16" s="43"/>
      <c r="M16" s="11"/>
      <c r="N16" s="42"/>
      <c r="O16" s="14"/>
      <c r="P16" s="45"/>
      <c r="Q16" s="14"/>
      <c r="R16" s="45"/>
      <c r="S16" s="14"/>
      <c r="T16" s="44"/>
      <c r="U16" s="11"/>
      <c r="V16" s="43"/>
      <c r="W16" s="11"/>
      <c r="X16" s="43"/>
      <c r="Y16" s="11"/>
      <c r="Z16" s="42">
        <f t="shared" si="1"/>
        <v>0</v>
      </c>
    </row>
    <row r="17" spans="1:26">
      <c r="A17" s="52"/>
      <c r="B17" s="41" t="s">
        <v>8</v>
      </c>
      <c r="C17" s="14"/>
      <c r="D17" s="40"/>
      <c r="E17" s="14"/>
      <c r="F17" s="45">
        <f t="shared" si="0"/>
        <v>0</v>
      </c>
      <c r="G17" s="14">
        <v>142848</v>
      </c>
      <c r="H17" s="39">
        <v>0</v>
      </c>
      <c r="I17" s="18"/>
      <c r="J17" s="43"/>
      <c r="K17" s="18"/>
      <c r="L17" s="43"/>
      <c r="M17" s="11"/>
      <c r="N17" s="42"/>
      <c r="O17" s="14"/>
      <c r="P17" s="45"/>
      <c r="Q17" s="14"/>
      <c r="R17" s="45"/>
      <c r="S17" s="14"/>
      <c r="T17" s="44"/>
      <c r="U17" s="11"/>
      <c r="V17" s="43"/>
      <c r="W17" s="11"/>
      <c r="X17" s="43"/>
      <c r="Y17" s="11"/>
      <c r="Z17" s="42">
        <f t="shared" si="1"/>
        <v>0</v>
      </c>
    </row>
    <row r="18" spans="1:26">
      <c r="A18" s="52"/>
      <c r="B18" s="41" t="s">
        <v>7</v>
      </c>
      <c r="C18" s="14"/>
      <c r="D18" s="40"/>
      <c r="E18" s="14"/>
      <c r="F18" s="45">
        <f t="shared" si="0"/>
        <v>0</v>
      </c>
      <c r="G18" s="14"/>
      <c r="H18" s="39">
        <v>0</v>
      </c>
      <c r="I18" s="18"/>
      <c r="J18" s="43"/>
      <c r="K18" s="18"/>
      <c r="L18" s="43"/>
      <c r="M18" s="11"/>
      <c r="N18" s="42"/>
      <c r="O18" s="14"/>
      <c r="P18" s="45"/>
      <c r="Q18" s="14"/>
      <c r="R18" s="45"/>
      <c r="S18" s="14"/>
      <c r="T18" s="44"/>
      <c r="U18" s="11"/>
      <c r="V18" s="43"/>
      <c r="W18" s="11"/>
      <c r="X18" s="43"/>
      <c r="Y18" s="11"/>
      <c r="Z18" s="42">
        <f t="shared" si="1"/>
        <v>0</v>
      </c>
    </row>
    <row r="19" spans="1:26">
      <c r="A19" s="52"/>
      <c r="B19" s="41" t="s">
        <v>6</v>
      </c>
      <c r="C19" s="14">
        <f>-1812--75</f>
        <v>-1737</v>
      </c>
      <c r="D19" s="45">
        <f t="shared" ref="D19:F20" si="3">C19/$C$21</f>
        <v>0.44086294416243654</v>
      </c>
      <c r="E19" s="14">
        <f>-1812--75</f>
        <v>-1737</v>
      </c>
      <c r="F19" s="45">
        <f t="shared" si="0"/>
        <v>0.49487179487179489</v>
      </c>
      <c r="G19" s="14">
        <v>-302</v>
      </c>
      <c r="H19" s="12">
        <v>0.49508196721311476</v>
      </c>
      <c r="I19" s="18"/>
      <c r="J19" s="43"/>
      <c r="K19" s="18"/>
      <c r="L19" s="43"/>
      <c r="M19" s="11"/>
      <c r="N19" s="42"/>
      <c r="O19" s="14"/>
      <c r="P19" s="45"/>
      <c r="Q19" s="14"/>
      <c r="R19" s="45"/>
      <c r="S19" s="14"/>
      <c r="T19" s="44"/>
      <c r="U19" s="11"/>
      <c r="V19" s="43"/>
      <c r="W19" s="11"/>
      <c r="X19" s="43"/>
      <c r="Y19" s="11"/>
      <c r="Z19" s="42">
        <f t="shared" si="1"/>
        <v>0</v>
      </c>
    </row>
    <row r="20" spans="1:26">
      <c r="A20" s="52"/>
      <c r="B20" s="41" t="s">
        <v>5</v>
      </c>
      <c r="C20" s="14">
        <f>2688-75</f>
        <v>2613</v>
      </c>
      <c r="D20" s="45">
        <f t="shared" si="3"/>
        <v>-0.66319796954314725</v>
      </c>
      <c r="E20" s="14">
        <f>2968+75</f>
        <v>3043</v>
      </c>
      <c r="F20" s="45">
        <f t="shared" si="0"/>
        <v>-0.86695156695156694</v>
      </c>
      <c r="G20" s="14">
        <v>114536</v>
      </c>
      <c r="H20" s="39">
        <v>-0.81092896174863383</v>
      </c>
      <c r="I20" s="18"/>
      <c r="J20" s="43"/>
      <c r="K20" s="18"/>
      <c r="L20" s="43"/>
      <c r="M20" s="11"/>
      <c r="N20" s="42"/>
      <c r="O20" s="14"/>
      <c r="P20" s="45"/>
      <c r="Q20" s="14"/>
      <c r="R20" s="45"/>
      <c r="S20" s="14"/>
      <c r="T20" s="44"/>
      <c r="U20" s="11"/>
      <c r="V20" s="43"/>
      <c r="W20" s="11"/>
      <c r="X20" s="43"/>
      <c r="Y20" s="11"/>
      <c r="Z20" s="42">
        <f t="shared" si="1"/>
        <v>0</v>
      </c>
    </row>
    <row r="21" spans="1:26">
      <c r="A21" s="52"/>
      <c r="B21" s="37" t="s">
        <v>0</v>
      </c>
      <c r="C21" s="35">
        <f>SUM(C9:C20)</f>
        <v>-3940</v>
      </c>
      <c r="D21" s="36">
        <f>SUM(D9:D20)</f>
        <v>0.99999999999999989</v>
      </c>
      <c r="E21" s="35">
        <f>SUM(E9:E20)</f>
        <v>-3510</v>
      </c>
      <c r="F21" s="36">
        <f>SUM(F9:F20)</f>
        <v>0.99999999999999989</v>
      </c>
      <c r="G21" s="35">
        <f>SUM(G9:G20)</f>
        <v>1396781</v>
      </c>
      <c r="H21" s="36">
        <v>1</v>
      </c>
      <c r="I21" s="57">
        <f>SUM(I9:I20)</f>
        <v>0</v>
      </c>
      <c r="J21" s="58">
        <f t="shared" ref="J10:J21" si="4">I21/11628</f>
        <v>0</v>
      </c>
      <c r="K21" s="57">
        <f>SUM(K9:K20)</f>
        <v>0</v>
      </c>
      <c r="L21" s="58">
        <f t="shared" ref="L10:L21" si="5">K21/12505</f>
        <v>0</v>
      </c>
      <c r="M21" s="33">
        <f>SUM(M9:M20)</f>
        <v>0</v>
      </c>
      <c r="N21" s="59">
        <f t="shared" ref="N10:N21" si="6">M21/1200699</f>
        <v>0</v>
      </c>
      <c r="O21" s="33">
        <f>SUM(O9:O20)</f>
        <v>0</v>
      </c>
      <c r="P21" s="45">
        <f t="shared" ref="P10:P21" si="7">O21/9866</f>
        <v>0</v>
      </c>
      <c r="Q21" s="33">
        <f>SUM(Q9:Q20)</f>
        <v>0</v>
      </c>
      <c r="R21" s="45">
        <f t="shared" ref="R10:R21" si="8">Q21/10944</f>
        <v>0</v>
      </c>
      <c r="S21" s="33">
        <f>SUM(S9:S20)</f>
        <v>0</v>
      </c>
      <c r="T21" s="44">
        <f t="shared" ref="T10:T21" si="9">S21/1221937</f>
        <v>0</v>
      </c>
      <c r="U21" s="33">
        <f>SUM(U9:U20)</f>
        <v>0</v>
      </c>
      <c r="V21" s="43">
        <f t="shared" ref="V10:V21" si="10">U21/15873</f>
        <v>0</v>
      </c>
      <c r="W21" s="33">
        <f>SUM(W9:W20)</f>
        <v>0</v>
      </c>
      <c r="X21" s="43">
        <f t="shared" ref="X10:X21" si="11">W21/15925</f>
        <v>0</v>
      </c>
      <c r="Y21" s="33">
        <f>SUM(Y9:Y20)</f>
        <v>0</v>
      </c>
      <c r="Z21" s="42">
        <f t="shared" si="1"/>
        <v>0</v>
      </c>
    </row>
    <row r="22" spans="1:26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>
      <c r="A23" s="31"/>
      <c r="B23" s="22" t="s">
        <v>4</v>
      </c>
      <c r="C23" s="21">
        <v>-5771</v>
      </c>
      <c r="D23" s="19">
        <f>C23/$C$25</f>
        <v>1.4647208121827411</v>
      </c>
      <c r="E23" s="21">
        <v>-5771.2308600000006</v>
      </c>
      <c r="F23" s="19">
        <f>E23/$E$25</f>
        <v>1.5770455955978342</v>
      </c>
      <c r="G23" s="20">
        <v>1264516.6355699999</v>
      </c>
      <c r="H23" s="19">
        <f>G23/$G$25</f>
        <v>0.90530772939351256</v>
      </c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>
      <c r="A24" s="31"/>
      <c r="B24" s="15" t="s">
        <v>3</v>
      </c>
      <c r="C24" s="14">
        <v>1831</v>
      </c>
      <c r="D24" s="19">
        <f>C24/$C$25</f>
        <v>-0.46472081218274114</v>
      </c>
      <c r="E24" s="14">
        <v>2111.7102500000001</v>
      </c>
      <c r="F24" s="19">
        <f>E24/$E$25</f>
        <v>-0.5770455955978343</v>
      </c>
      <c r="G24" s="13">
        <v>132264.36442999999</v>
      </c>
      <c r="H24" s="19">
        <f>G24/$G$25</f>
        <v>9.4692270606487342E-2</v>
      </c>
      <c r="I24" s="18"/>
      <c r="J24" s="16"/>
      <c r="K24" s="18"/>
      <c r="L24" s="16"/>
      <c r="M24" s="10"/>
      <c r="N24" s="16"/>
      <c r="O24" s="14"/>
      <c r="P24" s="19"/>
      <c r="Q24" s="14"/>
      <c r="R24" s="19"/>
      <c r="S24" s="13"/>
      <c r="T24" s="19"/>
      <c r="U24" s="11"/>
      <c r="V24" s="16"/>
      <c r="W24" s="11"/>
      <c r="X24" s="16"/>
      <c r="Y24" s="10"/>
      <c r="Z24" s="16"/>
    </row>
    <row r="25" spans="1:26">
      <c r="A25" s="31"/>
      <c r="B25" s="8" t="s">
        <v>0</v>
      </c>
      <c r="C25" s="7">
        <f>SUM(C23:C24)</f>
        <v>-3940</v>
      </c>
      <c r="D25" s="19">
        <f>C25/$C$25</f>
        <v>1</v>
      </c>
      <c r="E25" s="7">
        <f>SUM(E23:E24)</f>
        <v>-3659.5206100000005</v>
      </c>
      <c r="F25" s="5">
        <f>SUM(F23:F24)</f>
        <v>0.99999999999999989</v>
      </c>
      <c r="G25" s="7">
        <f>SUM(G23:G24)</f>
        <v>1396781</v>
      </c>
      <c r="H25" s="5">
        <f>SUM(H23:H24)</f>
        <v>0.99999999999999989</v>
      </c>
      <c r="I25" s="57">
        <f>SUM(I23:I24)</f>
        <v>0</v>
      </c>
      <c r="J25" s="60">
        <f>I25/11628</f>
        <v>0</v>
      </c>
      <c r="K25" s="57">
        <f>SUM(K23:K24)</f>
        <v>0</v>
      </c>
      <c r="L25" s="60">
        <f>K25/12505</f>
        <v>0</v>
      </c>
      <c r="M25" s="4">
        <f>SUM(M23:M24)</f>
        <v>0</v>
      </c>
      <c r="N25" s="60">
        <f>M25/1200699</f>
        <v>0</v>
      </c>
      <c r="O25" s="7">
        <f>SUM(O23:O24)</f>
        <v>0</v>
      </c>
      <c r="P25" s="19">
        <f t="shared" ref="P24:P25" si="12">O25/9866</f>
        <v>0</v>
      </c>
      <c r="Q25" s="7">
        <f>SUM(Q23:Q24)</f>
        <v>0</v>
      </c>
      <c r="R25" s="19">
        <f t="shared" ref="R24:R25" si="13">Q25/10944</f>
        <v>0</v>
      </c>
      <c r="S25" s="7">
        <f>SUM(S23:S24)</f>
        <v>0</v>
      </c>
      <c r="T25" s="19">
        <f t="shared" ref="T24:T25" si="14">S25/1221937</f>
        <v>0</v>
      </c>
      <c r="U25" s="4">
        <f>SUM(U23:U24)</f>
        <v>0</v>
      </c>
      <c r="V25" s="16">
        <f>U25/15873</f>
        <v>0</v>
      </c>
      <c r="W25" s="4">
        <f>SUM(W23:W24)</f>
        <v>0</v>
      </c>
      <c r="X25" s="16">
        <f>W25/15925</f>
        <v>0</v>
      </c>
      <c r="Y25" s="4">
        <f>SUM(Y23:Y24)</f>
        <v>0</v>
      </c>
      <c r="Z25" s="16">
        <f>Y25/1280615</f>
        <v>0</v>
      </c>
    </row>
    <row r="26" spans="1:26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>
      <c r="A27" s="31"/>
      <c r="B27" s="22" t="s">
        <v>2</v>
      </c>
      <c r="C27" s="21">
        <v>-5125</v>
      </c>
      <c r="D27" s="19">
        <f>C27/$C$29</f>
        <v>1.3007614213197969</v>
      </c>
      <c r="E27" s="21">
        <v>-5125.0391799999998</v>
      </c>
      <c r="F27" s="19">
        <f>E27/$E$29</f>
        <v>1.4004673634014593</v>
      </c>
      <c r="G27" s="20">
        <v>1125141</v>
      </c>
      <c r="H27" s="19">
        <v>1.4004673634014593</v>
      </c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>
      <c r="A28" s="31"/>
      <c r="B28" s="15" t="s">
        <v>1</v>
      </c>
      <c r="C28" s="14">
        <v>1185</v>
      </c>
      <c r="D28" s="19">
        <f t="shared" ref="D28:D29" si="15">C28/$C$29</f>
        <v>-0.30076142131979694</v>
      </c>
      <c r="E28" s="14">
        <v>1465.5185699999997</v>
      </c>
      <c r="F28" s="19">
        <f>E28/$E$29</f>
        <v>-0.40046736340145922</v>
      </c>
      <c r="G28" s="13">
        <v>271640</v>
      </c>
      <c r="H28" s="12">
        <v>-0.40046736340145922</v>
      </c>
      <c r="I28" s="18"/>
      <c r="J28" s="16"/>
      <c r="K28" s="18"/>
      <c r="L28" s="16"/>
      <c r="M28" s="10"/>
      <c r="N28" s="16"/>
      <c r="O28" s="14"/>
      <c r="P28" s="19"/>
      <c r="Q28" s="14"/>
      <c r="R28" s="19"/>
      <c r="S28" s="13"/>
      <c r="T28" s="19"/>
      <c r="U28" s="11"/>
      <c r="V28" s="16"/>
      <c r="W28" s="11"/>
      <c r="X28" s="16"/>
      <c r="Y28" s="10"/>
      <c r="Z28" s="16"/>
    </row>
    <row r="29" spans="1:26">
      <c r="A29" s="31"/>
      <c r="B29" s="8" t="s">
        <v>0</v>
      </c>
      <c r="C29" s="7">
        <f>SUM(C27:C28)</f>
        <v>-3940</v>
      </c>
      <c r="D29" s="19">
        <f t="shared" si="15"/>
        <v>1</v>
      </c>
      <c r="E29" s="7">
        <f>SUM(E27:E28)</f>
        <v>-3659.52061</v>
      </c>
      <c r="F29" s="5">
        <f>SUM(F27:F28)</f>
        <v>1</v>
      </c>
      <c r="G29" s="7">
        <f>SUM(G27:G28)</f>
        <v>1396781</v>
      </c>
      <c r="H29" s="5">
        <v>1</v>
      </c>
      <c r="I29" s="57">
        <f>SUM(I27:I28)</f>
        <v>0</v>
      </c>
      <c r="J29" s="60">
        <f>I29/11628</f>
        <v>0</v>
      </c>
      <c r="K29" s="57">
        <f>SUM(K27:K28)</f>
        <v>0</v>
      </c>
      <c r="L29" s="60">
        <f>K29/12505</f>
        <v>0</v>
      </c>
      <c r="M29" s="3">
        <f>SUM(M27:M28)</f>
        <v>0</v>
      </c>
      <c r="N29" s="60">
        <f>M29/1200699</f>
        <v>0</v>
      </c>
      <c r="O29" s="7">
        <f>SUM(O27:O28)</f>
        <v>0</v>
      </c>
      <c r="P29" s="19">
        <f>O29/9866</f>
        <v>0</v>
      </c>
      <c r="Q29" s="7">
        <f>SUM(Q27:Q28)</f>
        <v>0</v>
      </c>
      <c r="R29" s="19">
        <f>Q29/10944</f>
        <v>0</v>
      </c>
      <c r="S29" s="7">
        <f>SUM(S27:S28)</f>
        <v>0</v>
      </c>
      <c r="T29" s="19">
        <f>S29/1221937</f>
        <v>0</v>
      </c>
      <c r="U29" s="4">
        <f>SUM(U27:U28)</f>
        <v>0</v>
      </c>
      <c r="V29" s="16">
        <f>U29/15873</f>
        <v>0</v>
      </c>
      <c r="W29" s="4">
        <f>SUM(W27:W28)</f>
        <v>0</v>
      </c>
      <c r="X29" s="16">
        <f>W29/15925</f>
        <v>0</v>
      </c>
      <c r="Y29" s="4">
        <f>SUM(Y27:Y28)</f>
        <v>0</v>
      </c>
      <c r="Z29" s="16">
        <f>Y29/1280615</f>
        <v>0</v>
      </c>
    </row>
    <row r="31" spans="1:26" ht="18.75">
      <c r="B31" s="51" t="s">
        <v>31</v>
      </c>
      <c r="C31" s="64" t="s">
        <v>22</v>
      </c>
      <c r="D31" s="65"/>
      <c r="E31" s="65"/>
      <c r="F31" s="65"/>
      <c r="G31" s="65"/>
      <c r="H31" s="66"/>
      <c r="I31" s="64" t="s">
        <v>25</v>
      </c>
      <c r="J31" s="65"/>
      <c r="K31" s="65"/>
      <c r="L31" s="65"/>
      <c r="M31" s="65"/>
      <c r="N31" s="66"/>
      <c r="O31" s="64" t="s">
        <v>24</v>
      </c>
      <c r="P31" s="65"/>
      <c r="Q31" s="65"/>
      <c r="R31" s="65"/>
      <c r="S31" s="65"/>
      <c r="T31" s="66"/>
      <c r="U31" s="64" t="s">
        <v>23</v>
      </c>
      <c r="V31" s="65"/>
      <c r="W31" s="65"/>
      <c r="X31" s="65"/>
      <c r="Y31" s="65"/>
      <c r="Z31" s="66"/>
    </row>
    <row r="32" spans="1:26" ht="24.75" customHeight="1">
      <c r="B32" s="50">
        <v>2018</v>
      </c>
      <c r="C32" s="63" t="s">
        <v>21</v>
      </c>
      <c r="D32" s="61"/>
      <c r="E32" s="61" t="s">
        <v>20</v>
      </c>
      <c r="F32" s="61"/>
      <c r="G32" s="61" t="s">
        <v>19</v>
      </c>
      <c r="H32" s="62"/>
      <c r="I32" s="63" t="s">
        <v>21</v>
      </c>
      <c r="J32" s="61"/>
      <c r="K32" s="61" t="s">
        <v>20</v>
      </c>
      <c r="L32" s="61"/>
      <c r="M32" s="61" t="s">
        <v>19</v>
      </c>
      <c r="N32" s="62"/>
      <c r="O32" s="63" t="s">
        <v>21</v>
      </c>
      <c r="P32" s="61"/>
      <c r="Q32" s="61" t="s">
        <v>20</v>
      </c>
      <c r="R32" s="61"/>
      <c r="S32" s="61" t="s">
        <v>19</v>
      </c>
      <c r="T32" s="62"/>
      <c r="U32" s="63" t="s">
        <v>21</v>
      </c>
      <c r="V32" s="61"/>
      <c r="W32" s="61" t="s">
        <v>20</v>
      </c>
      <c r="X32" s="61"/>
      <c r="Y32" s="61" t="s">
        <v>19</v>
      </c>
      <c r="Z32" s="62"/>
    </row>
    <row r="33" spans="2:26">
      <c r="B33" s="31"/>
      <c r="C33" s="49" t="s">
        <v>18</v>
      </c>
      <c r="D33" s="48" t="s">
        <v>17</v>
      </c>
      <c r="E33" s="48" t="s">
        <v>18</v>
      </c>
      <c r="F33" s="48" t="s">
        <v>17</v>
      </c>
      <c r="G33" s="48" t="s">
        <v>18</v>
      </c>
      <c r="H33" s="47" t="s">
        <v>17</v>
      </c>
      <c r="I33" s="49" t="s">
        <v>18</v>
      </c>
      <c r="J33" s="48" t="s">
        <v>17</v>
      </c>
      <c r="K33" s="48" t="s">
        <v>18</v>
      </c>
      <c r="L33" s="48" t="s">
        <v>17</v>
      </c>
      <c r="M33" s="48" t="s">
        <v>18</v>
      </c>
      <c r="N33" s="47" t="s">
        <v>17</v>
      </c>
      <c r="O33" s="49" t="s">
        <v>18</v>
      </c>
      <c r="P33" s="48" t="s">
        <v>17</v>
      </c>
      <c r="Q33" s="48" t="s">
        <v>18</v>
      </c>
      <c r="R33" s="48" t="s">
        <v>17</v>
      </c>
      <c r="S33" s="48" t="s">
        <v>18</v>
      </c>
      <c r="T33" s="47" t="s">
        <v>17</v>
      </c>
      <c r="U33" s="49" t="s">
        <v>18</v>
      </c>
      <c r="V33" s="48" t="s">
        <v>17</v>
      </c>
      <c r="W33" s="48" t="s">
        <v>18</v>
      </c>
      <c r="X33" s="48" t="s">
        <v>17</v>
      </c>
      <c r="Y33" s="48" t="s">
        <v>18</v>
      </c>
      <c r="Z33" s="47" t="s">
        <v>17</v>
      </c>
    </row>
    <row r="34" spans="2:26">
      <c r="B34" s="46" t="s">
        <v>16</v>
      </c>
      <c r="C34" s="21">
        <v>-11</v>
      </c>
      <c r="D34" s="45">
        <v>2.7918781725888324E-3</v>
      </c>
      <c r="E34" s="21">
        <v>-11</v>
      </c>
      <c r="F34" s="45">
        <v>3.0054644808743172E-3</v>
      </c>
      <c r="G34" s="21">
        <v>161378</v>
      </c>
      <c r="H34" s="44">
        <v>3.0054644808743172E-3</v>
      </c>
      <c r="I34" s="18">
        <f>C9+I9</f>
        <v>-11</v>
      </c>
      <c r="J34" s="43">
        <f>I34/19067</f>
        <v>-5.7691299103162532E-4</v>
      </c>
      <c r="K34" s="18">
        <f>E9+K9</f>
        <v>-11</v>
      </c>
      <c r="L34" s="43">
        <f>K34/19057</f>
        <v>-5.7721572125728074E-4</v>
      </c>
      <c r="M34" s="18"/>
      <c r="N34" s="42"/>
      <c r="O34" s="21">
        <f>I34+O9</f>
        <v>-11</v>
      </c>
      <c r="P34" s="45">
        <f>O34/28933</f>
        <v>-3.8018871185151903E-4</v>
      </c>
      <c r="Q34" s="21">
        <f>K34+Q9</f>
        <v>-11</v>
      </c>
      <c r="R34" s="45">
        <f>Q34/30001</f>
        <v>-3.6665444485183826E-4</v>
      </c>
      <c r="S34" s="21"/>
      <c r="T34" s="44"/>
      <c r="U34" s="18">
        <f>U9+O34</f>
        <v>-11</v>
      </c>
      <c r="V34" s="43">
        <f>U34/44806</f>
        <v>-2.4550283444181581E-4</v>
      </c>
      <c r="W34" s="18">
        <f>W9+Q34</f>
        <v>-11</v>
      </c>
      <c r="X34" s="43">
        <f>W34/45926</f>
        <v>-2.3951574271654401E-4</v>
      </c>
      <c r="Y34" s="18"/>
      <c r="Z34" s="42"/>
    </row>
    <row r="35" spans="2:26">
      <c r="B35" s="41" t="s">
        <v>15</v>
      </c>
      <c r="C35" s="14">
        <v>-511</v>
      </c>
      <c r="D35" s="40">
        <v>0.12969543147208121</v>
      </c>
      <c r="E35" s="14">
        <v>-511</v>
      </c>
      <c r="F35" s="40">
        <v>0.13961748633879781</v>
      </c>
      <c r="G35" s="14">
        <v>297374</v>
      </c>
      <c r="H35" s="39">
        <v>0.13961748633879781</v>
      </c>
      <c r="I35" s="18">
        <f t="shared" ref="I35:I46" si="16">C10+I10</f>
        <v>-511</v>
      </c>
      <c r="J35" s="43">
        <f t="shared" ref="J35:J46" si="17">I35/19067</f>
        <v>-2.6800230765196411E-2</v>
      </c>
      <c r="K35" s="18">
        <f t="shared" ref="K35:K46" si="18">E10+K10</f>
        <v>-511</v>
      </c>
      <c r="L35" s="43">
        <f t="shared" ref="L35:L46" si="19">K35/19057</f>
        <v>-2.681429396022459E-2</v>
      </c>
      <c r="M35" s="11"/>
      <c r="N35" s="42"/>
      <c r="O35" s="21">
        <f t="shared" ref="O35:O46" si="20">I35+O10</f>
        <v>-511</v>
      </c>
      <c r="P35" s="45">
        <f t="shared" ref="P35:P46" si="21">O35/28933</f>
        <v>-1.7661493796011476E-2</v>
      </c>
      <c r="Q35" s="21">
        <f t="shared" ref="Q35:Q46" si="22">K35+Q10</f>
        <v>-511</v>
      </c>
      <c r="R35" s="45">
        <f t="shared" ref="R35:R46" si="23">Q35/30001</f>
        <v>-1.703276557448085E-2</v>
      </c>
      <c r="S35" s="14"/>
      <c r="T35" s="39"/>
      <c r="U35" s="18">
        <f t="shared" ref="U35:W53" si="24">U10+O35</f>
        <v>-511</v>
      </c>
      <c r="V35" s="43">
        <f t="shared" ref="V35:V46" si="25">U35/44806</f>
        <v>-1.140472258179708E-2</v>
      </c>
      <c r="W35" s="18">
        <f t="shared" ref="W35:W46" si="26">W10+Q35</f>
        <v>-511</v>
      </c>
      <c r="X35" s="43">
        <f t="shared" ref="X35:X46" si="27">W35/45926</f>
        <v>-1.1126594957104908E-2</v>
      </c>
      <c r="Y35" s="11"/>
      <c r="Z35" s="38"/>
    </row>
    <row r="36" spans="2:26">
      <c r="B36" s="41" t="s">
        <v>14</v>
      </c>
      <c r="C36" s="14"/>
      <c r="D36" s="40"/>
      <c r="E36" s="14"/>
      <c r="F36" s="40">
        <v>0</v>
      </c>
      <c r="G36" s="14"/>
      <c r="H36" s="39">
        <v>0</v>
      </c>
      <c r="I36" s="18"/>
      <c r="J36" s="43">
        <f t="shared" si="17"/>
        <v>0</v>
      </c>
      <c r="K36" s="18">
        <f t="shared" si="18"/>
        <v>0</v>
      </c>
      <c r="L36" s="43">
        <f t="shared" si="19"/>
        <v>0</v>
      </c>
      <c r="M36" s="11"/>
      <c r="N36" s="42"/>
      <c r="O36" s="21">
        <f t="shared" si="20"/>
        <v>0</v>
      </c>
      <c r="P36" s="45">
        <f t="shared" si="21"/>
        <v>0</v>
      </c>
      <c r="Q36" s="21">
        <f t="shared" si="22"/>
        <v>0</v>
      </c>
      <c r="R36" s="45">
        <f t="shared" si="23"/>
        <v>0</v>
      </c>
      <c r="S36" s="14"/>
      <c r="T36" s="39"/>
      <c r="U36" s="18">
        <f t="shared" si="24"/>
        <v>0</v>
      </c>
      <c r="V36" s="43">
        <f t="shared" si="25"/>
        <v>0</v>
      </c>
      <c r="W36" s="18">
        <f t="shared" si="26"/>
        <v>0</v>
      </c>
      <c r="X36" s="43">
        <f t="shared" si="27"/>
        <v>0</v>
      </c>
      <c r="Y36" s="11"/>
      <c r="Z36" s="38"/>
    </row>
    <row r="37" spans="2:26">
      <c r="B37" s="41" t="s">
        <v>13</v>
      </c>
      <c r="C37" s="14">
        <v>-1095</v>
      </c>
      <c r="D37" s="40">
        <v>0.2779187817258883</v>
      </c>
      <c r="E37" s="14">
        <v>-1095</v>
      </c>
      <c r="F37" s="40">
        <v>0.29918032786885246</v>
      </c>
      <c r="G37" s="14">
        <v>464497</v>
      </c>
      <c r="H37" s="39">
        <v>0.29918032786885246</v>
      </c>
      <c r="I37" s="18">
        <f t="shared" si="16"/>
        <v>-1095</v>
      </c>
      <c r="J37" s="43">
        <f t="shared" si="17"/>
        <v>-5.7429065925420887E-2</v>
      </c>
      <c r="K37" s="18">
        <f t="shared" si="18"/>
        <v>-1095</v>
      </c>
      <c r="L37" s="43">
        <f t="shared" si="19"/>
        <v>-5.7459201343338408E-2</v>
      </c>
      <c r="M37" s="11"/>
      <c r="N37" s="42"/>
      <c r="O37" s="21">
        <f t="shared" si="20"/>
        <v>-1095</v>
      </c>
      <c r="P37" s="45">
        <f t="shared" si="21"/>
        <v>-3.7846058134310301E-2</v>
      </c>
      <c r="Q37" s="21">
        <f t="shared" si="22"/>
        <v>-1095</v>
      </c>
      <c r="R37" s="45">
        <f t="shared" si="23"/>
        <v>-3.6498783373887539E-2</v>
      </c>
      <c r="S37" s="14"/>
      <c r="T37" s="39"/>
      <c r="U37" s="18">
        <f t="shared" si="24"/>
        <v>-1095</v>
      </c>
      <c r="V37" s="43">
        <f t="shared" si="25"/>
        <v>-2.4438691246708031E-2</v>
      </c>
      <c r="W37" s="18">
        <f t="shared" si="26"/>
        <v>-1095</v>
      </c>
      <c r="X37" s="43">
        <f t="shared" si="27"/>
        <v>-2.3842703479510518E-2</v>
      </c>
      <c r="Y37" s="11"/>
      <c r="Z37" s="38"/>
    </row>
    <row r="38" spans="2:26">
      <c r="B38" s="41" t="s">
        <v>12</v>
      </c>
      <c r="C38" s="14">
        <v>108</v>
      </c>
      <c r="D38" s="40">
        <v>-2.7411167512690356E-2</v>
      </c>
      <c r="E38" s="14">
        <v>108</v>
      </c>
      <c r="F38" s="40">
        <v>-2.9508196721311476E-2</v>
      </c>
      <c r="G38" s="14">
        <v>12908</v>
      </c>
      <c r="H38" s="39">
        <v>-2.9508196721311476E-2</v>
      </c>
      <c r="I38" s="18">
        <f t="shared" si="16"/>
        <v>108</v>
      </c>
      <c r="J38" s="43">
        <f t="shared" si="17"/>
        <v>5.6642366392195944E-3</v>
      </c>
      <c r="K38" s="18">
        <f t="shared" si="18"/>
        <v>108</v>
      </c>
      <c r="L38" s="43">
        <f t="shared" si="19"/>
        <v>5.6672088996169391E-3</v>
      </c>
      <c r="M38" s="11"/>
      <c r="N38" s="42"/>
      <c r="O38" s="21">
        <f t="shared" si="20"/>
        <v>108</v>
      </c>
      <c r="P38" s="45">
        <f t="shared" si="21"/>
        <v>3.7327618981785504E-3</v>
      </c>
      <c r="Q38" s="21">
        <f t="shared" si="22"/>
        <v>108</v>
      </c>
      <c r="R38" s="45">
        <f t="shared" si="23"/>
        <v>3.5998800039998666E-3</v>
      </c>
      <c r="S38" s="14"/>
      <c r="T38" s="39"/>
      <c r="U38" s="18">
        <f t="shared" si="24"/>
        <v>108</v>
      </c>
      <c r="V38" s="43">
        <f t="shared" si="25"/>
        <v>2.4103914654287372E-3</v>
      </c>
      <c r="W38" s="18">
        <f t="shared" si="26"/>
        <v>108</v>
      </c>
      <c r="X38" s="43">
        <f t="shared" si="27"/>
        <v>2.3516091103078867E-3</v>
      </c>
      <c r="Y38" s="11"/>
      <c r="Z38" s="38"/>
    </row>
    <row r="39" spans="2:26">
      <c r="B39" s="41" t="s">
        <v>11</v>
      </c>
      <c r="C39" s="14">
        <v>-1602</v>
      </c>
      <c r="D39" s="40">
        <v>0.40659898477157358</v>
      </c>
      <c r="E39" s="14">
        <v>-1602</v>
      </c>
      <c r="F39" s="40">
        <v>0.43770491803278688</v>
      </c>
      <c r="G39" s="14">
        <v>60653</v>
      </c>
      <c r="H39" s="39">
        <v>0.43770491803278688</v>
      </c>
      <c r="I39" s="18">
        <f t="shared" si="16"/>
        <v>-1602</v>
      </c>
      <c r="J39" s="43">
        <f t="shared" si="17"/>
        <v>-8.4019510148423973E-2</v>
      </c>
      <c r="K39" s="18">
        <f t="shared" si="18"/>
        <v>-1602</v>
      </c>
      <c r="L39" s="43">
        <f t="shared" si="19"/>
        <v>-8.4063598677651258E-2</v>
      </c>
      <c r="M39" s="11"/>
      <c r="N39" s="42"/>
      <c r="O39" s="21">
        <f t="shared" si="20"/>
        <v>-1602</v>
      </c>
      <c r="P39" s="45">
        <f t="shared" si="21"/>
        <v>-5.5369301489648498E-2</v>
      </c>
      <c r="Q39" s="21">
        <f t="shared" si="22"/>
        <v>-1602</v>
      </c>
      <c r="R39" s="45">
        <f t="shared" si="23"/>
        <v>-5.3398220059331356E-2</v>
      </c>
      <c r="S39" s="14"/>
      <c r="T39" s="39"/>
      <c r="U39" s="18">
        <f t="shared" si="24"/>
        <v>-1602</v>
      </c>
      <c r="V39" s="43">
        <f t="shared" si="25"/>
        <v>-3.5754140070526269E-2</v>
      </c>
      <c r="W39" s="18">
        <f t="shared" si="26"/>
        <v>-1602</v>
      </c>
      <c r="X39" s="43">
        <f t="shared" si="27"/>
        <v>-3.4882201802900317E-2</v>
      </c>
      <c r="Y39" s="11"/>
      <c r="Z39" s="38"/>
    </row>
    <row r="40" spans="2:26">
      <c r="B40" s="41" t="s">
        <v>10</v>
      </c>
      <c r="C40" s="14">
        <v>-1765</v>
      </c>
      <c r="D40" s="40">
        <v>0.4479695431472081</v>
      </c>
      <c r="E40" s="14">
        <v>-1765</v>
      </c>
      <c r="F40" s="40">
        <v>0.48224043715846993</v>
      </c>
      <c r="G40" s="14">
        <v>139811</v>
      </c>
      <c r="H40" s="39">
        <v>0.48224043715846993</v>
      </c>
      <c r="I40" s="18">
        <f t="shared" si="16"/>
        <v>-1765</v>
      </c>
      <c r="J40" s="43">
        <f t="shared" si="17"/>
        <v>-9.2568311742801695E-2</v>
      </c>
      <c r="K40" s="18">
        <f t="shared" si="18"/>
        <v>-1765</v>
      </c>
      <c r="L40" s="43">
        <f t="shared" si="19"/>
        <v>-9.2616886183554598E-2</v>
      </c>
      <c r="M40" s="11"/>
      <c r="N40" s="42"/>
      <c r="O40" s="21">
        <f t="shared" si="20"/>
        <v>-1765</v>
      </c>
      <c r="P40" s="45">
        <f t="shared" si="21"/>
        <v>-6.1003006947084645E-2</v>
      </c>
      <c r="Q40" s="21">
        <f t="shared" si="22"/>
        <v>-1765</v>
      </c>
      <c r="R40" s="45">
        <f t="shared" si="23"/>
        <v>-5.8831372287590417E-2</v>
      </c>
      <c r="S40" s="14"/>
      <c r="T40" s="39"/>
      <c r="U40" s="18">
        <f t="shared" si="24"/>
        <v>-1765</v>
      </c>
      <c r="V40" s="43">
        <f t="shared" si="25"/>
        <v>-3.9392045708164083E-2</v>
      </c>
      <c r="W40" s="18">
        <f t="shared" si="26"/>
        <v>-1765</v>
      </c>
      <c r="X40" s="43">
        <f t="shared" si="27"/>
        <v>-3.8431389626790921E-2</v>
      </c>
      <c r="Y40" s="11"/>
      <c r="Z40" s="38"/>
    </row>
    <row r="41" spans="2:26">
      <c r="B41" s="41" t="s">
        <v>9</v>
      </c>
      <c r="C41" s="14">
        <v>60</v>
      </c>
      <c r="D41" s="40">
        <v>-1.5228426395939087E-2</v>
      </c>
      <c r="E41" s="14">
        <v>60</v>
      </c>
      <c r="F41" s="40">
        <v>-1.6393442622950821E-2</v>
      </c>
      <c r="G41" s="14">
        <v>3078</v>
      </c>
      <c r="H41" s="39">
        <v>-1.6393442622950821E-2</v>
      </c>
      <c r="I41" s="18">
        <f t="shared" si="16"/>
        <v>60</v>
      </c>
      <c r="J41" s="43">
        <f t="shared" si="17"/>
        <v>3.1467981328997746E-3</v>
      </c>
      <c r="K41" s="18">
        <f t="shared" si="18"/>
        <v>60</v>
      </c>
      <c r="L41" s="43">
        <f t="shared" si="19"/>
        <v>3.1484493886760772E-3</v>
      </c>
      <c r="M41" s="11"/>
      <c r="N41" s="42"/>
      <c r="O41" s="21">
        <f t="shared" si="20"/>
        <v>60</v>
      </c>
      <c r="P41" s="45">
        <f t="shared" si="21"/>
        <v>2.0737566100991946E-3</v>
      </c>
      <c r="Q41" s="21">
        <f t="shared" si="22"/>
        <v>60</v>
      </c>
      <c r="R41" s="45">
        <f t="shared" si="23"/>
        <v>1.9999333355554816E-3</v>
      </c>
      <c r="S41" s="14"/>
      <c r="T41" s="39"/>
      <c r="U41" s="18">
        <f t="shared" si="24"/>
        <v>60</v>
      </c>
      <c r="V41" s="43">
        <f t="shared" si="25"/>
        <v>1.3391063696826318E-3</v>
      </c>
      <c r="W41" s="18">
        <f t="shared" si="26"/>
        <v>60</v>
      </c>
      <c r="X41" s="43">
        <f t="shared" si="27"/>
        <v>1.3064495057266037E-3</v>
      </c>
      <c r="Y41" s="11"/>
      <c r="Z41" s="38"/>
    </row>
    <row r="42" spans="2:26">
      <c r="B42" s="41" t="s">
        <v>8</v>
      </c>
      <c r="C42" s="14"/>
      <c r="D42" s="40"/>
      <c r="E42" s="14"/>
      <c r="F42" s="40">
        <v>0</v>
      </c>
      <c r="G42" s="14">
        <v>142848</v>
      </c>
      <c r="H42" s="39">
        <v>0</v>
      </c>
      <c r="I42" s="18"/>
      <c r="J42" s="43">
        <f t="shared" si="17"/>
        <v>0</v>
      </c>
      <c r="K42" s="18">
        <f t="shared" si="18"/>
        <v>0</v>
      </c>
      <c r="L42" s="43">
        <f t="shared" si="19"/>
        <v>0</v>
      </c>
      <c r="M42" s="11"/>
      <c r="N42" s="42"/>
      <c r="O42" s="21">
        <f t="shared" si="20"/>
        <v>0</v>
      </c>
      <c r="P42" s="45">
        <f t="shared" si="21"/>
        <v>0</v>
      </c>
      <c r="Q42" s="21">
        <f t="shared" si="22"/>
        <v>0</v>
      </c>
      <c r="R42" s="45">
        <f t="shared" si="23"/>
        <v>0</v>
      </c>
      <c r="S42" s="14"/>
      <c r="T42" s="39"/>
      <c r="U42" s="18">
        <f t="shared" si="24"/>
        <v>0</v>
      </c>
      <c r="V42" s="43">
        <f t="shared" si="25"/>
        <v>0</v>
      </c>
      <c r="W42" s="18">
        <f t="shared" si="26"/>
        <v>0</v>
      </c>
      <c r="X42" s="43">
        <f t="shared" si="27"/>
        <v>0</v>
      </c>
      <c r="Y42" s="11"/>
      <c r="Z42" s="38"/>
    </row>
    <row r="43" spans="2:26">
      <c r="B43" s="41" t="s">
        <v>7</v>
      </c>
      <c r="C43" s="14"/>
      <c r="D43" s="40"/>
      <c r="E43" s="14"/>
      <c r="F43" s="40">
        <v>0</v>
      </c>
      <c r="G43" s="14"/>
      <c r="H43" s="39">
        <v>0</v>
      </c>
      <c r="I43" s="18"/>
      <c r="J43" s="43">
        <f t="shared" si="17"/>
        <v>0</v>
      </c>
      <c r="K43" s="18">
        <f t="shared" si="18"/>
        <v>0</v>
      </c>
      <c r="L43" s="43">
        <f t="shared" si="19"/>
        <v>0</v>
      </c>
      <c r="M43" s="11"/>
      <c r="N43" s="42"/>
      <c r="O43" s="21">
        <f t="shared" si="20"/>
        <v>0</v>
      </c>
      <c r="P43" s="45">
        <f t="shared" si="21"/>
        <v>0</v>
      </c>
      <c r="Q43" s="21">
        <f t="shared" si="22"/>
        <v>0</v>
      </c>
      <c r="R43" s="45">
        <f t="shared" si="23"/>
        <v>0</v>
      </c>
      <c r="S43" s="14"/>
      <c r="T43" s="39"/>
      <c r="U43" s="18">
        <f t="shared" si="24"/>
        <v>0</v>
      </c>
      <c r="V43" s="43">
        <f t="shared" si="25"/>
        <v>0</v>
      </c>
      <c r="W43" s="18">
        <f t="shared" si="26"/>
        <v>0</v>
      </c>
      <c r="X43" s="43">
        <f t="shared" si="27"/>
        <v>0</v>
      </c>
      <c r="Y43" s="11"/>
      <c r="Z43" s="38"/>
    </row>
    <row r="44" spans="2:26">
      <c r="B44" s="41" t="s">
        <v>6</v>
      </c>
      <c r="C44" s="14">
        <v>-1737</v>
      </c>
      <c r="D44" s="40">
        <v>0.44086294416243654</v>
      </c>
      <c r="E44" s="14">
        <v>-1737</v>
      </c>
      <c r="F44" s="40">
        <v>0.49487179487179489</v>
      </c>
      <c r="G44" s="14">
        <v>-302</v>
      </c>
      <c r="H44" s="12">
        <v>0.49508196721311476</v>
      </c>
      <c r="I44" s="18"/>
      <c r="J44" s="43">
        <f t="shared" si="17"/>
        <v>0</v>
      </c>
      <c r="K44" s="18">
        <f t="shared" si="18"/>
        <v>-1737</v>
      </c>
      <c r="L44" s="43">
        <f t="shared" si="19"/>
        <v>-9.114760980217243E-2</v>
      </c>
      <c r="M44" s="11"/>
      <c r="N44" s="42"/>
      <c r="O44" s="21">
        <f t="shared" si="20"/>
        <v>0</v>
      </c>
      <c r="P44" s="45">
        <f t="shared" si="21"/>
        <v>0</v>
      </c>
      <c r="Q44" s="21">
        <f t="shared" si="22"/>
        <v>-1737</v>
      </c>
      <c r="R44" s="45">
        <f t="shared" si="23"/>
        <v>-5.7898070064331189E-2</v>
      </c>
      <c r="S44" s="14"/>
      <c r="T44" s="12"/>
      <c r="U44" s="18">
        <f t="shared" si="24"/>
        <v>0</v>
      </c>
      <c r="V44" s="43">
        <f t="shared" si="25"/>
        <v>0</v>
      </c>
      <c r="W44" s="18">
        <f t="shared" si="26"/>
        <v>-1737</v>
      </c>
      <c r="X44" s="43">
        <f t="shared" si="27"/>
        <v>-3.7821713190785179E-2</v>
      </c>
      <c r="Y44" s="11"/>
      <c r="Z44" s="9"/>
    </row>
    <row r="45" spans="2:26">
      <c r="B45" s="41" t="s">
        <v>5</v>
      </c>
      <c r="C45" s="14">
        <v>2613</v>
      </c>
      <c r="D45" s="40">
        <v>-0.66319796954314725</v>
      </c>
      <c r="E45" s="14">
        <v>3043</v>
      </c>
      <c r="F45" s="40">
        <v>-0.86695156695156694</v>
      </c>
      <c r="G45" s="14">
        <v>114536</v>
      </c>
      <c r="H45" s="39">
        <v>-0.81092896174863383</v>
      </c>
      <c r="I45" s="18">
        <f t="shared" si="16"/>
        <v>2613</v>
      </c>
      <c r="J45" s="43">
        <f t="shared" si="17"/>
        <v>0.13704305868778519</v>
      </c>
      <c r="K45" s="18">
        <f t="shared" si="18"/>
        <v>3043</v>
      </c>
      <c r="L45" s="43">
        <f t="shared" si="19"/>
        <v>0.15967885816235505</v>
      </c>
      <c r="M45" s="11"/>
      <c r="N45" s="42"/>
      <c r="O45" s="21">
        <f t="shared" si="20"/>
        <v>2613</v>
      </c>
      <c r="P45" s="45">
        <f t="shared" si="21"/>
        <v>9.0312100369819931E-2</v>
      </c>
      <c r="Q45" s="21">
        <f t="shared" si="22"/>
        <v>3043</v>
      </c>
      <c r="R45" s="45">
        <f t="shared" si="23"/>
        <v>0.10142995233492216</v>
      </c>
      <c r="S45" s="14"/>
      <c r="T45" s="39"/>
      <c r="U45" s="18">
        <f t="shared" si="24"/>
        <v>2613</v>
      </c>
      <c r="V45" s="43">
        <f t="shared" si="25"/>
        <v>5.8318082399678617E-2</v>
      </c>
      <c r="W45" s="18">
        <f t="shared" si="26"/>
        <v>3043</v>
      </c>
      <c r="X45" s="43">
        <f t="shared" si="27"/>
        <v>6.6258764098767589E-2</v>
      </c>
      <c r="Y45" s="11"/>
      <c r="Z45" s="38"/>
    </row>
    <row r="46" spans="2:26">
      <c r="B46" s="37" t="s">
        <v>0</v>
      </c>
      <c r="C46" s="35">
        <f t="shared" ref="C46:H46" si="28">SUM(C34:C45)</f>
        <v>-3940</v>
      </c>
      <c r="D46" s="36">
        <f t="shared" si="28"/>
        <v>0.99999999999999989</v>
      </c>
      <c r="E46" s="35">
        <f t="shared" si="28"/>
        <v>-3510</v>
      </c>
      <c r="F46" s="36">
        <f t="shared" si="28"/>
        <v>0.94376722245574707</v>
      </c>
      <c r="G46" s="35">
        <f t="shared" si="28"/>
        <v>1396781</v>
      </c>
      <c r="H46" s="36">
        <f t="shared" si="28"/>
        <v>1</v>
      </c>
      <c r="I46" s="57">
        <f t="shared" si="16"/>
        <v>-3940</v>
      </c>
      <c r="J46" s="58">
        <f t="shared" si="17"/>
        <v>-0.20663974406041852</v>
      </c>
      <c r="K46" s="57">
        <f t="shared" si="18"/>
        <v>-3510</v>
      </c>
      <c r="L46" s="58">
        <f t="shared" si="19"/>
        <v>-0.18418428923755051</v>
      </c>
      <c r="M46" s="33">
        <f>SUM(M34:M45)</f>
        <v>0</v>
      </c>
      <c r="N46" s="59">
        <f t="shared" ref="N35:N46" si="29">M46/1200699</f>
        <v>0</v>
      </c>
      <c r="O46" s="21">
        <f t="shared" si="20"/>
        <v>-3940</v>
      </c>
      <c r="P46" s="45">
        <f t="shared" si="21"/>
        <v>-0.13617668406318045</v>
      </c>
      <c r="Q46" s="21">
        <f t="shared" si="22"/>
        <v>-3510</v>
      </c>
      <c r="R46" s="45">
        <f t="shared" si="23"/>
        <v>-0.11699610012999567</v>
      </c>
      <c r="S46" s="35"/>
      <c r="T46" s="34">
        <v>1</v>
      </c>
      <c r="U46" s="18">
        <f t="shared" si="24"/>
        <v>-3940</v>
      </c>
      <c r="V46" s="43">
        <f t="shared" si="25"/>
        <v>-8.7934651609159489E-2</v>
      </c>
      <c r="W46" s="18">
        <f t="shared" si="26"/>
        <v>-3510</v>
      </c>
      <c r="X46" s="43">
        <f t="shared" si="27"/>
        <v>-7.6427296085006313E-2</v>
      </c>
      <c r="Y46" s="33"/>
      <c r="Z46" s="32">
        <v>1</v>
      </c>
    </row>
    <row r="47" spans="2:26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>
      <c r="B48" s="28" t="s">
        <v>4</v>
      </c>
      <c r="C48" s="21">
        <v>-5771</v>
      </c>
      <c r="D48" s="19">
        <v>1.4647208121827411</v>
      </c>
      <c r="E48" s="21">
        <v>-5771.2308600000006</v>
      </c>
      <c r="F48" s="19">
        <v>1.5770455955978342</v>
      </c>
      <c r="G48" s="20">
        <v>1264516.6355699999</v>
      </c>
      <c r="H48" s="19">
        <v>0.90530772939351256</v>
      </c>
      <c r="I48" s="18">
        <f>C23+I23</f>
        <v>-5771</v>
      </c>
      <c r="J48" s="16">
        <f>I48/19067</f>
        <v>-0.30266953374940997</v>
      </c>
      <c r="K48" s="18">
        <f>E23+K23</f>
        <v>-5771.2308600000006</v>
      </c>
      <c r="L48" s="16">
        <f>K48/19057</f>
        <v>-0.30284047121792518</v>
      </c>
      <c r="M48" s="17"/>
      <c r="N48" s="16"/>
      <c r="O48" s="21">
        <f>I48+O23</f>
        <v>-5771</v>
      </c>
      <c r="P48" s="19">
        <f>O48/28933</f>
        <v>-0.19946082328137421</v>
      </c>
      <c r="Q48" s="21">
        <f>K48+Q23</f>
        <v>-5771.2308600000006</v>
      </c>
      <c r="R48" s="19">
        <f>Q48/30001</f>
        <v>-0.19236794973500884</v>
      </c>
      <c r="S48" s="20"/>
      <c r="T48" s="19"/>
      <c r="U48" s="18">
        <f t="shared" si="24"/>
        <v>-5771</v>
      </c>
      <c r="V48" s="16">
        <f>U48/44806</f>
        <v>-0.12879971432397447</v>
      </c>
      <c r="W48" s="18">
        <f t="shared" si="24"/>
        <v>-5771.2308600000006</v>
      </c>
      <c r="X48" s="16">
        <f>W48/45926</f>
        <v>-0.12566369507468539</v>
      </c>
      <c r="Y48" s="17"/>
      <c r="Z48" s="16"/>
    </row>
    <row r="49" spans="2:26">
      <c r="B49" s="27" t="s">
        <v>3</v>
      </c>
      <c r="C49" s="14">
        <v>1831</v>
      </c>
      <c r="D49" s="19">
        <v>-0.46472081218274114</v>
      </c>
      <c r="E49" s="14">
        <v>2111.7102500000001</v>
      </c>
      <c r="F49" s="19">
        <v>-0.5770455955978343</v>
      </c>
      <c r="G49" s="13">
        <v>132264.36442999999</v>
      </c>
      <c r="H49" s="19">
        <v>9.4692270606487342E-2</v>
      </c>
      <c r="I49" s="18">
        <f t="shared" ref="I49:I50" si="30">C24+I24</f>
        <v>1831</v>
      </c>
      <c r="J49" s="16">
        <f>I49/19067</f>
        <v>9.6029789688991452E-2</v>
      </c>
      <c r="K49" s="18">
        <f t="shared" ref="K49:K50" si="31">E24+K24</f>
        <v>2111.7102500000001</v>
      </c>
      <c r="L49" s="16">
        <f>K49/19057</f>
        <v>0.11081021409455843</v>
      </c>
      <c r="M49" s="10"/>
      <c r="N49" s="16"/>
      <c r="O49" s="21">
        <f>I49+O24</f>
        <v>1831</v>
      </c>
      <c r="P49" s="19">
        <f>O49/28933</f>
        <v>6.3284139218193758E-2</v>
      </c>
      <c r="Q49" s="21">
        <f>K49+Q24</f>
        <v>2111.7102500000001</v>
      </c>
      <c r="R49" s="19">
        <f>Q49/30001</f>
        <v>7.0387995400153336E-2</v>
      </c>
      <c r="S49" s="13"/>
      <c r="T49" s="12"/>
      <c r="U49" s="18">
        <f t="shared" si="24"/>
        <v>1831</v>
      </c>
      <c r="V49" s="16">
        <f t="shared" ref="V49:V50" si="32">U49/44806</f>
        <v>4.0865062714814979E-2</v>
      </c>
      <c r="W49" s="18">
        <f t="shared" si="24"/>
        <v>2111.7102500000001</v>
      </c>
      <c r="X49" s="16">
        <f t="shared" ref="X49:X50" si="33">W49/45926</f>
        <v>4.5980713539171714E-2</v>
      </c>
      <c r="Y49" s="10"/>
      <c r="Z49" s="9"/>
    </row>
    <row r="50" spans="2:26">
      <c r="B50" s="26" t="s">
        <v>0</v>
      </c>
      <c r="C50" s="7">
        <f t="shared" ref="C50:H50" si="34">SUM(C48:C49)</f>
        <v>-3940</v>
      </c>
      <c r="D50" s="5">
        <f t="shared" si="34"/>
        <v>1</v>
      </c>
      <c r="E50" s="7">
        <f t="shared" si="34"/>
        <v>-3659.5206100000005</v>
      </c>
      <c r="F50" s="5">
        <f t="shared" si="34"/>
        <v>0.99999999999999989</v>
      </c>
      <c r="G50" s="7">
        <f t="shared" si="34"/>
        <v>1396781</v>
      </c>
      <c r="H50" s="5">
        <f t="shared" si="34"/>
        <v>0.99999999999999989</v>
      </c>
      <c r="I50" s="57">
        <f t="shared" si="30"/>
        <v>-3940</v>
      </c>
      <c r="J50" s="60">
        <f>I50/19067</f>
        <v>-0.20663974406041852</v>
      </c>
      <c r="K50" s="57">
        <f t="shared" si="31"/>
        <v>-3659.5206100000005</v>
      </c>
      <c r="L50" s="60">
        <f>K50/19057</f>
        <v>-0.19203025712336677</v>
      </c>
      <c r="M50" s="4">
        <f>SUM(M48:M49)</f>
        <v>0</v>
      </c>
      <c r="N50" s="60">
        <f>M50/1200699</f>
        <v>0</v>
      </c>
      <c r="O50" s="21">
        <f>I50+O25</f>
        <v>-3940</v>
      </c>
      <c r="P50" s="19">
        <f>O50/28933</f>
        <v>-0.13617668406318045</v>
      </c>
      <c r="Q50" s="21">
        <f>K50+Q25</f>
        <v>-3659.5206100000005</v>
      </c>
      <c r="R50" s="19">
        <f>Q50/30001</f>
        <v>-0.12197995433485552</v>
      </c>
      <c r="S50" s="6"/>
      <c r="T50" s="5">
        <v>1</v>
      </c>
      <c r="U50" s="18">
        <f t="shared" si="24"/>
        <v>-3940</v>
      </c>
      <c r="V50" s="16">
        <f t="shared" si="32"/>
        <v>-8.7934651609159489E-2</v>
      </c>
      <c r="W50" s="18">
        <f t="shared" si="24"/>
        <v>-3659.5206100000005</v>
      </c>
      <c r="X50" s="16">
        <f t="shared" si="33"/>
        <v>-7.9682981535513661E-2</v>
      </c>
      <c r="Y50" s="3">
        <f>SUM(Y48:Y49)</f>
        <v>0</v>
      </c>
      <c r="Z50" s="2">
        <v>1</v>
      </c>
    </row>
    <row r="51" spans="2:26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>
      <c r="B52" s="22" t="s">
        <v>2</v>
      </c>
      <c r="C52" s="21">
        <v>-5125</v>
      </c>
      <c r="D52" s="19">
        <v>1.3007614213197969</v>
      </c>
      <c r="E52" s="21">
        <v>-5125.0391799999998</v>
      </c>
      <c r="F52" s="19">
        <v>1.4004673634014593</v>
      </c>
      <c r="G52" s="20">
        <v>1125141</v>
      </c>
      <c r="H52" s="19">
        <v>1.4004673634014593</v>
      </c>
      <c r="I52" s="18">
        <f>C27+I27</f>
        <v>-5125</v>
      </c>
      <c r="J52" s="16">
        <f>I52/19067</f>
        <v>-0.26878900718518905</v>
      </c>
      <c r="K52" s="18">
        <f>E27+K27</f>
        <v>-5125.0391799999998</v>
      </c>
      <c r="L52" s="16">
        <f>K52/19057</f>
        <v>-0.26893210788686572</v>
      </c>
      <c r="M52" s="17"/>
      <c r="N52" s="16"/>
      <c r="O52" s="21">
        <f>I52+O27</f>
        <v>-5125</v>
      </c>
      <c r="P52" s="19">
        <f>O52/28933</f>
        <v>-0.17713337711263955</v>
      </c>
      <c r="Q52" s="21">
        <f>K52+Q27</f>
        <v>-5125.0391799999998</v>
      </c>
      <c r="R52" s="19">
        <f>Q52/30001</f>
        <v>-0.17082894503516549</v>
      </c>
      <c r="S52" s="20"/>
      <c r="T52" s="19"/>
      <c r="U52" s="18">
        <f t="shared" si="24"/>
        <v>-5125</v>
      </c>
      <c r="V52" s="16">
        <f>U52/44806</f>
        <v>-0.11438200241039147</v>
      </c>
      <c r="W52" s="18">
        <f t="shared" si="24"/>
        <v>-5125.0391799999998</v>
      </c>
      <c r="X52" s="16">
        <f>W52/45926</f>
        <v>-0.11159341505900797</v>
      </c>
      <c r="Y52" s="17"/>
      <c r="Z52" s="16"/>
    </row>
    <row r="53" spans="2:26">
      <c r="B53" s="15" t="s">
        <v>1</v>
      </c>
      <c r="C53" s="14">
        <v>1185</v>
      </c>
      <c r="D53" s="12">
        <v>-0.30076142131979694</v>
      </c>
      <c r="E53" s="14">
        <v>1465.5185699999997</v>
      </c>
      <c r="F53" s="12">
        <v>-0.40046736340145922</v>
      </c>
      <c r="G53" s="13">
        <v>271640</v>
      </c>
      <c r="H53" s="12">
        <v>-0.40046736340145922</v>
      </c>
      <c r="I53" s="18">
        <f t="shared" ref="I53:I54" si="35">C28+I28</f>
        <v>1185</v>
      </c>
      <c r="J53" s="16">
        <f>I53/19067</f>
        <v>6.2149263124770544E-2</v>
      </c>
      <c r="K53" s="18">
        <f t="shared" ref="K53:K54" si="36">E28+K28</f>
        <v>1465.5185699999997</v>
      </c>
      <c r="L53" s="16">
        <f>K53/19057</f>
        <v>7.6901850763498966E-2</v>
      </c>
      <c r="M53" s="10"/>
      <c r="N53" s="16"/>
      <c r="O53" s="21">
        <f>I53+O28</f>
        <v>1185</v>
      </c>
      <c r="P53" s="19">
        <f t="shared" ref="P53:P54" si="37">O53/28933</f>
        <v>4.0956693049459092E-2</v>
      </c>
      <c r="Q53" s="21">
        <f>K53+Q28</f>
        <v>1465.5185699999997</v>
      </c>
      <c r="R53" s="19">
        <f t="shared" ref="R53:R54" si="38">Q53/30001</f>
        <v>4.8848990700309979E-2</v>
      </c>
      <c r="S53" s="13"/>
      <c r="T53" s="12"/>
      <c r="U53" s="18">
        <f t="shared" si="24"/>
        <v>1185</v>
      </c>
      <c r="V53" s="16">
        <f t="shared" ref="V53:V54" si="39">U53/44806</f>
        <v>2.6447350801231978E-2</v>
      </c>
      <c r="W53" s="18">
        <f t="shared" si="24"/>
        <v>1465.5185699999997</v>
      </c>
      <c r="X53" s="16">
        <f t="shared" ref="X53:X54" si="40">W53/45926</f>
        <v>3.1910433523494312E-2</v>
      </c>
      <c r="Y53" s="10"/>
      <c r="Z53" s="9"/>
    </row>
    <row r="54" spans="2:26">
      <c r="B54" s="8" t="s">
        <v>0</v>
      </c>
      <c r="C54" s="7">
        <f>SUM(C52:C53)</f>
        <v>-3940</v>
      </c>
      <c r="D54" s="5">
        <v>1</v>
      </c>
      <c r="E54" s="7">
        <f>SUM(E52:E53)</f>
        <v>-3659.52061</v>
      </c>
      <c r="F54" s="5">
        <v>1</v>
      </c>
      <c r="G54" s="6">
        <f>SUM(G52:G53)</f>
        <v>1396781</v>
      </c>
      <c r="H54" s="5">
        <v>1</v>
      </c>
      <c r="I54" s="57">
        <f t="shared" si="35"/>
        <v>-3940</v>
      </c>
      <c r="J54" s="60">
        <f>I54/19067</f>
        <v>-0.20663974406041852</v>
      </c>
      <c r="K54" s="57">
        <f t="shared" si="36"/>
        <v>-3659.52061</v>
      </c>
      <c r="L54" s="60">
        <f>K54/19057</f>
        <v>-0.19203025712336674</v>
      </c>
      <c r="M54" s="3">
        <f>SUM(M52:M53)</f>
        <v>0</v>
      </c>
      <c r="N54" s="60">
        <f>M54/1200699</f>
        <v>0</v>
      </c>
      <c r="O54" s="21">
        <f>I54+O29</f>
        <v>-3940</v>
      </c>
      <c r="P54" s="19">
        <f t="shared" si="37"/>
        <v>-0.13617668406318045</v>
      </c>
      <c r="Q54" s="21">
        <f>K54+Q29</f>
        <v>-3659.52061</v>
      </c>
      <c r="R54" s="19">
        <f t="shared" si="38"/>
        <v>-0.12197995433485551</v>
      </c>
      <c r="S54" s="6"/>
      <c r="T54" s="5">
        <v>1</v>
      </c>
      <c r="U54" s="18">
        <f t="shared" ref="U54" si="41">U29+O54</f>
        <v>-3940</v>
      </c>
      <c r="V54" s="16">
        <f t="shared" si="39"/>
        <v>-8.7934651609159489E-2</v>
      </c>
      <c r="W54" s="18">
        <f t="shared" ref="W54" si="42">W29+Q54</f>
        <v>-3659.52061</v>
      </c>
      <c r="X54" s="16">
        <f t="shared" si="40"/>
        <v>-7.9682981535513647E-2</v>
      </c>
      <c r="Y54" s="3">
        <f>SUM(Y52:Y53)</f>
        <v>0</v>
      </c>
      <c r="Z54" s="2">
        <v>1</v>
      </c>
    </row>
  </sheetData>
  <mergeCells count="33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Y32:Z32"/>
    <mergeCell ref="M32:N32"/>
    <mergeCell ref="O32:P32"/>
    <mergeCell ref="Q32:R32"/>
    <mergeCell ref="S32:T32"/>
    <mergeCell ref="U32:V32"/>
    <mergeCell ref="W32:X32"/>
  </mergeCells>
  <dataValidations disablePrompts="1"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31.3.2018</vt:lpstr>
      <vt:lpstr>'פרסום תשואה 31.3.2018'!WPrint_Area_W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הלן גולדרט</cp:lastModifiedBy>
  <dcterms:created xsi:type="dcterms:W3CDTF">2016-08-10T06:34:50Z</dcterms:created>
  <dcterms:modified xsi:type="dcterms:W3CDTF">2018-06-10T12:03:42Z</dcterms:modified>
</cp:coreProperties>
</file>